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Index 2000" sheetId="1" r:id="rId1"/>
    <sheet name="Index 2014" sheetId="2" r:id="rId2"/>
    <sheet name="PPP Conversion" sheetId="6" r:id="rId3"/>
    <sheet name="Total Index" sheetId="3" r:id="rId4"/>
  </sheets>
  <calcPr calcId="125725"/>
</workbook>
</file>

<file path=xl/calcChain.xml><?xml version="1.0" encoding="utf-8"?>
<calcChain xmlns="http://schemas.openxmlformats.org/spreadsheetml/2006/main">
  <c r="E31" i="3"/>
  <c r="F31"/>
  <c r="D31"/>
  <c r="C31"/>
  <c r="B31"/>
  <c r="N12" i="2"/>
  <c r="N13"/>
  <c r="D40" i="3"/>
  <c r="C40"/>
  <c r="B40"/>
  <c r="I23" i="6"/>
  <c r="I22"/>
  <c r="I21"/>
  <c r="I20"/>
  <c r="I19"/>
  <c r="D23"/>
  <c r="D22"/>
  <c r="D21"/>
  <c r="D20"/>
  <c r="D19"/>
  <c r="M8"/>
  <c r="F8"/>
  <c r="M11"/>
  <c r="M10"/>
  <c r="M9"/>
  <c r="L11"/>
  <c r="L10"/>
  <c r="L9"/>
  <c r="L8"/>
  <c r="F11"/>
  <c r="F10"/>
  <c r="F9"/>
  <c r="E11"/>
  <c r="E10"/>
  <c r="E9"/>
  <c r="E8"/>
  <c r="M7"/>
  <c r="L7"/>
  <c r="F7"/>
  <c r="E7"/>
  <c r="D39" i="3"/>
  <c r="D38"/>
  <c r="D37"/>
  <c r="D36"/>
  <c r="D35"/>
  <c r="F23"/>
  <c r="F22"/>
  <c r="F21"/>
  <c r="F20"/>
  <c r="F19"/>
  <c r="F16"/>
  <c r="F15"/>
  <c r="F14"/>
  <c r="F13"/>
  <c r="F12"/>
  <c r="E30"/>
  <c r="E29"/>
  <c r="E28"/>
  <c r="E27"/>
  <c r="E26"/>
  <c r="D30"/>
  <c r="D29"/>
  <c r="D28"/>
  <c r="D27"/>
  <c r="D26"/>
  <c r="C30"/>
  <c r="C29"/>
  <c r="C28"/>
  <c r="C27"/>
  <c r="C26"/>
  <c r="B30"/>
  <c r="B29"/>
  <c r="B28"/>
  <c r="B27"/>
  <c r="B26"/>
  <c r="E21" i="2"/>
  <c r="E20"/>
  <c r="E19"/>
  <c r="E18"/>
  <c r="E17"/>
  <c r="D21"/>
  <c r="D20"/>
  <c r="D19"/>
  <c r="D18"/>
  <c r="D17"/>
  <c r="F28" i="3" l="1"/>
  <c r="F27"/>
  <c r="F30"/>
  <c r="F26"/>
  <c r="F29"/>
  <c r="U10" i="2"/>
  <c r="U9"/>
  <c r="U8"/>
  <c r="U7"/>
  <c r="U6"/>
  <c r="K10"/>
  <c r="K9"/>
  <c r="K8"/>
  <c r="K7"/>
  <c r="K6"/>
  <c r="G10"/>
  <c r="G9"/>
  <c r="G8"/>
  <c r="G7"/>
  <c r="G6"/>
  <c r="T13"/>
  <c r="R13"/>
  <c r="P13"/>
  <c r="L13"/>
  <c r="J13"/>
  <c r="H13"/>
  <c r="F13"/>
  <c r="D13"/>
  <c r="B13"/>
  <c r="C8" s="1"/>
  <c r="T12"/>
  <c r="R12"/>
  <c r="P12"/>
  <c r="L12"/>
  <c r="M10" s="1"/>
  <c r="J12"/>
  <c r="H12"/>
  <c r="F12"/>
  <c r="D12"/>
  <c r="B12"/>
  <c r="T11"/>
  <c r="R11"/>
  <c r="P11"/>
  <c r="N11"/>
  <c r="L11"/>
  <c r="J11"/>
  <c r="H11"/>
  <c r="F11"/>
  <c r="D11"/>
  <c r="B11"/>
  <c r="J10" i="1"/>
  <c r="L10"/>
  <c r="N10"/>
  <c r="P10"/>
  <c r="R10"/>
  <c r="T10"/>
  <c r="D10"/>
  <c r="F10"/>
  <c r="B10"/>
  <c r="T9"/>
  <c r="R9"/>
  <c r="S6" s="1"/>
  <c r="P9"/>
  <c r="N9"/>
  <c r="L9"/>
  <c r="J9"/>
  <c r="F9"/>
  <c r="G7" s="1"/>
  <c r="D9"/>
  <c r="T8"/>
  <c r="R8"/>
  <c r="P8"/>
  <c r="N8"/>
  <c r="L8"/>
  <c r="J8"/>
  <c r="F8"/>
  <c r="D8"/>
  <c r="H9"/>
  <c r="B8"/>
  <c r="B9"/>
  <c r="G6" l="1"/>
  <c r="K5"/>
  <c r="Q7"/>
  <c r="U6"/>
  <c r="E18" s="1"/>
  <c r="G3"/>
  <c r="O5"/>
  <c r="Q6" i="2"/>
  <c r="Q8"/>
  <c r="Q7"/>
  <c r="Q10"/>
  <c r="Q9"/>
  <c r="O8"/>
  <c r="O10"/>
  <c r="C21" s="1"/>
  <c r="O7"/>
  <c r="O6"/>
  <c r="O9"/>
  <c r="O6" i="1"/>
  <c r="K4"/>
  <c r="K7"/>
  <c r="Q3"/>
  <c r="Q6"/>
  <c r="G5"/>
  <c r="K3"/>
  <c r="K6"/>
  <c r="O4"/>
  <c r="O7"/>
  <c r="C19" s="1"/>
  <c r="Q5"/>
  <c r="C17" s="1"/>
  <c r="G4"/>
  <c r="O3"/>
  <c r="C15" s="1"/>
  <c r="Q4"/>
  <c r="M8" i="2"/>
  <c r="M7"/>
  <c r="M6"/>
  <c r="M9"/>
  <c r="E8"/>
  <c r="C10"/>
  <c r="C6"/>
  <c r="C9"/>
  <c r="C7"/>
  <c r="M7" i="1"/>
  <c r="E9" i="2"/>
  <c r="E7"/>
  <c r="E10"/>
  <c r="E6"/>
  <c r="E7" i="1"/>
  <c r="E5"/>
  <c r="E3"/>
  <c r="E6"/>
  <c r="E4"/>
  <c r="S8" i="2"/>
  <c r="S7"/>
  <c r="S10"/>
  <c r="S6"/>
  <c r="S9"/>
  <c r="S4" i="1"/>
  <c r="S7"/>
  <c r="S5"/>
  <c r="S3"/>
  <c r="U7"/>
  <c r="U5"/>
  <c r="U4"/>
  <c r="U3"/>
  <c r="I10" i="2"/>
  <c r="I9"/>
  <c r="I6"/>
  <c r="I8"/>
  <c r="I7"/>
  <c r="M3" i="1"/>
  <c r="M6"/>
  <c r="M5"/>
  <c r="M4"/>
  <c r="C3"/>
  <c r="C7"/>
  <c r="H10"/>
  <c r="I7" s="1"/>
  <c r="C6"/>
  <c r="B18" s="1"/>
  <c r="C5"/>
  <c r="H8"/>
  <c r="C4"/>
  <c r="V8" i="2" l="1"/>
  <c r="D19" i="1"/>
  <c r="E19"/>
  <c r="C17" i="2"/>
  <c r="C19"/>
  <c r="C20"/>
  <c r="C18"/>
  <c r="C18" i="1"/>
  <c r="E17"/>
  <c r="E15"/>
  <c r="E16"/>
  <c r="C16"/>
  <c r="B17"/>
  <c r="B19" i="2"/>
  <c r="V7"/>
  <c r="B17"/>
  <c r="B20"/>
  <c r="B18"/>
  <c r="B21"/>
  <c r="V10"/>
  <c r="V6"/>
  <c r="B19" i="1"/>
  <c r="B16"/>
  <c r="B15"/>
  <c r="V9" i="2"/>
  <c r="I3" i="1"/>
  <c r="D15" s="1"/>
  <c r="I4"/>
  <c r="V4" s="1"/>
  <c r="I6"/>
  <c r="V3"/>
  <c r="I5"/>
  <c r="V5" s="1"/>
  <c r="V7"/>
  <c r="V6" l="1"/>
  <c r="D18"/>
  <c r="D16"/>
  <c r="D17"/>
</calcChain>
</file>

<file path=xl/sharedStrings.xml><?xml version="1.0" encoding="utf-8"?>
<sst xmlns="http://schemas.openxmlformats.org/spreadsheetml/2006/main" count="167" uniqueCount="76">
  <si>
    <t>Country</t>
  </si>
  <si>
    <t>Oil import dependence</t>
  </si>
  <si>
    <t>(%)</t>
  </si>
  <si>
    <t>Natural gas import dependence (%)</t>
  </si>
  <si>
    <t>Pump price for gasoline (US$ per liter)</t>
  </si>
  <si>
    <t>Armenia</t>
  </si>
  <si>
    <t>Belarus</t>
  </si>
  <si>
    <t>Kazakhstan</t>
  </si>
  <si>
    <t>Kyrgyzstan</t>
  </si>
  <si>
    <t>Russia</t>
  </si>
  <si>
    <t>Median</t>
  </si>
  <si>
    <t>Mean</t>
  </si>
  <si>
    <t>Renewable energy consumption (% of total final energy consumption)</t>
  </si>
  <si>
    <t>Electric power consumption (kW/h per capita)</t>
  </si>
  <si>
    <t>Standard Deviation</t>
  </si>
  <si>
    <t>Z-scores: Oil import</t>
  </si>
  <si>
    <t>Z-scores: renewable energy</t>
  </si>
  <si>
    <t>Z-scores: GDP per unit</t>
  </si>
  <si>
    <t>Z-scores: Electric power</t>
  </si>
  <si>
    <t>Z-scores: Natural gas</t>
  </si>
  <si>
    <t>Z-scores: real electricity</t>
  </si>
  <si>
    <t xml:space="preserve">Z-scores: SO2 </t>
  </si>
  <si>
    <t>Z-scores: CO2</t>
  </si>
  <si>
    <t>Electric power consumption (kWh per capita)</t>
  </si>
  <si>
    <t>Real electricity p (US$ 100/kWh)</t>
  </si>
  <si>
    <t>Z-score</t>
  </si>
  <si>
    <t>Z-score: TOTAL</t>
  </si>
  <si>
    <t>Stnd Dev</t>
  </si>
  <si>
    <t>Difference</t>
  </si>
  <si>
    <t>GDP per unit of energy use (constant 2011 PPP US$ per kg of oil equivalent)</t>
  </si>
  <si>
    <t>GDP per unit of energy use (constant 2011 PPP $ per kg of oil equivalent)</t>
  </si>
  <si>
    <t>Coal import dependence (%)</t>
  </si>
  <si>
    <t>Affordability</t>
  </si>
  <si>
    <t>Efficiency</t>
  </si>
  <si>
    <t>Srewardship</t>
  </si>
  <si>
    <t>Z-scores: share of coal</t>
  </si>
  <si>
    <t>Stewardship</t>
  </si>
  <si>
    <t>Energy and economic efficiency</t>
  </si>
  <si>
    <t>Energy security index</t>
  </si>
  <si>
    <t>Energy security index, 2000</t>
  </si>
  <si>
    <t>Energy security index, 2014</t>
  </si>
  <si>
    <t>Total</t>
  </si>
  <si>
    <t>Environmental stewardship</t>
  </si>
  <si>
    <t>ARMENIA</t>
  </si>
  <si>
    <t>BELARUS</t>
  </si>
  <si>
    <t>KAZAKHSTAN</t>
  </si>
  <si>
    <t>KYRGYZSTAN</t>
  </si>
  <si>
    <t>RUSSIA</t>
  </si>
  <si>
    <t>REVERSED Z-SCORES FOR 2000/2014</t>
  </si>
  <si>
    <t>2014-2000</t>
  </si>
  <si>
    <t>Ratio PPP to MP</t>
  </si>
  <si>
    <t>TOTAL</t>
  </si>
  <si>
    <t>Real electricity prices (US$/100 kWh)</t>
  </si>
  <si>
    <t>Z-scores: pump price</t>
  </si>
  <si>
    <t>2. GASOLINE (US$ per liter)</t>
  </si>
  <si>
    <t>Price in LCU</t>
  </si>
  <si>
    <t>PPP Price, US$</t>
  </si>
  <si>
    <t>1. ELECTRICITY (US$ 100 KW/H)</t>
  </si>
  <si>
    <t>1 $US, ExRate</t>
  </si>
  <si>
    <t>Price, 1 US$ ExRate</t>
  </si>
  <si>
    <t>Price, 1 US$PPP</t>
  </si>
  <si>
    <t xml:space="preserve">1 US$ PPP </t>
  </si>
  <si>
    <t>1 $US ExRate</t>
  </si>
  <si>
    <r>
      <t xml:space="preserve">SIGNS ARE </t>
    </r>
    <r>
      <rPr>
        <b/>
        <sz val="11"/>
        <color rgb="FFFF0000"/>
        <rFont val="Calibri"/>
        <family val="2"/>
        <charset val="204"/>
        <scheme val="minor"/>
      </rPr>
      <t>NOT</t>
    </r>
    <r>
      <rPr>
        <sz val="11"/>
        <color theme="1"/>
        <rFont val="Calibri"/>
        <family val="2"/>
        <charset val="204"/>
        <scheme val="minor"/>
      </rPr>
      <t xml:space="preserve"> REVERSED</t>
    </r>
  </si>
  <si>
    <r>
      <t xml:space="preserve">SIGNS ARE </t>
    </r>
    <r>
      <rPr>
        <b/>
        <sz val="11"/>
        <color rgb="FFFF0000"/>
        <rFont val="Times New Roman"/>
        <family val="1"/>
        <charset val="204"/>
      </rPr>
      <t>NOT</t>
    </r>
    <r>
      <rPr>
        <b/>
        <sz val="11"/>
        <color theme="1"/>
        <rFont val="Times New Roman"/>
        <family val="1"/>
        <charset val="204"/>
      </rPr>
      <t xml:space="preserve"> REVERSED</t>
    </r>
  </si>
  <si>
    <r>
      <t>SO</t>
    </r>
    <r>
      <rPr>
        <b/>
        <vertAlign val="subscript"/>
        <sz val="9"/>
        <color theme="1"/>
        <rFont val="Times New Roman"/>
        <family val="1"/>
        <charset val="204"/>
      </rPr>
      <t>2</t>
    </r>
    <r>
      <rPr>
        <b/>
        <sz val="9"/>
        <color theme="1"/>
        <rFont val="Times New Roman"/>
        <family val="1"/>
        <charset val="204"/>
      </rPr>
      <t xml:space="preserve"> emissions (tons per capita)</t>
    </r>
  </si>
  <si>
    <r>
      <t>CO</t>
    </r>
    <r>
      <rPr>
        <b/>
        <vertAlign val="subscript"/>
        <sz val="9"/>
        <color theme="1"/>
        <rFont val="Times New Roman"/>
        <family val="1"/>
        <charset val="204"/>
      </rPr>
      <t>2</t>
    </r>
    <r>
      <rPr>
        <b/>
        <sz val="9"/>
        <color theme="1"/>
        <rFont val="Times New Roman"/>
        <family val="1"/>
        <charset val="204"/>
      </rPr>
      <t xml:space="preserve"> emissions (tons per capita)</t>
    </r>
  </si>
  <si>
    <t>Table. Enenrgy Security Performance Z-scores, 2000-2014</t>
  </si>
  <si>
    <t>CO2 emissions (tones per capita)</t>
  </si>
  <si>
    <t>SO2 emissions (tons per capita)</t>
  </si>
  <si>
    <t xml:space="preserve">Z-SCORES TOTAL </t>
  </si>
  <si>
    <t>Availability</t>
  </si>
  <si>
    <t>Chart 1. Differences in z-scores (dimesions)</t>
  </si>
  <si>
    <t>Chart 2. Energy Security Index (2000 and 2014)</t>
  </si>
  <si>
    <t>Chart 3. Energy Security Index, 2000</t>
  </si>
  <si>
    <t>Chart 4. Energy Security Index, 2014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</si>
</sst>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3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vertAlign val="subscript"/>
      <sz val="9"/>
      <color theme="1"/>
      <name val="Times New Roman"/>
      <family val="1"/>
      <charset val="204"/>
    </font>
    <font>
      <b/>
      <sz val="12"/>
      <color theme="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2" fillId="0" borderId="0" xfId="0" applyFont="1"/>
    <xf numFmtId="0" fontId="0" fillId="0" borderId="1" xfId="0" applyBorder="1"/>
    <xf numFmtId="2" fontId="0" fillId="0" borderId="1" xfId="0" applyNumberFormat="1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left"/>
    </xf>
    <xf numFmtId="0" fontId="1" fillId="0" borderId="0" xfId="0" applyFont="1"/>
    <xf numFmtId="0" fontId="5" fillId="0" borderId="0" xfId="0" applyFont="1"/>
    <xf numFmtId="0" fontId="3" fillId="0" borderId="0" xfId="0" applyFont="1"/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/>
    <xf numFmtId="0" fontId="3" fillId="3" borderId="1" xfId="0" applyFont="1" applyFill="1" applyBorder="1"/>
    <xf numFmtId="0" fontId="5" fillId="0" borderId="0" xfId="0" applyFont="1" applyFill="1"/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/>
    <xf numFmtId="0" fontId="3" fillId="0" borderId="1" xfId="0" applyFont="1" applyFill="1" applyBorder="1"/>
    <xf numFmtId="0" fontId="3" fillId="0" borderId="0" xfId="0" applyFont="1" applyFill="1"/>
    <xf numFmtId="0" fontId="5" fillId="0" borderId="0" xfId="0" applyFont="1" applyFill="1" applyBorder="1"/>
    <xf numFmtId="2" fontId="3" fillId="0" borderId="1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2" fontId="3" fillId="3" borderId="1" xfId="0" applyNumberFormat="1" applyFont="1" applyFill="1" applyBorder="1" applyAlignment="1">
      <alignment vertical="top" wrapText="1"/>
    </xf>
    <xf numFmtId="2" fontId="5" fillId="3" borderId="1" xfId="0" applyNumberFormat="1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0" fontId="2" fillId="0" borderId="0" xfId="0" applyFont="1" applyFill="1" applyBorder="1"/>
    <xf numFmtId="0" fontId="5" fillId="0" borderId="0" xfId="0" applyFont="1" applyBorder="1"/>
    <xf numFmtId="0" fontId="5" fillId="0" borderId="1" xfId="0" applyFont="1" applyBorder="1"/>
    <xf numFmtId="0" fontId="10" fillId="0" borderId="1" xfId="0" applyFont="1" applyFill="1" applyBorder="1"/>
    <xf numFmtId="0" fontId="11" fillId="0" borderId="0" xfId="0" applyFont="1" applyFill="1"/>
    <xf numFmtId="0" fontId="10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0" fillId="0" borderId="1" xfId="0" applyFont="1" applyBorder="1" applyAlignment="1">
      <alignment horizontal="right"/>
    </xf>
    <xf numFmtId="0" fontId="10" fillId="3" borderId="1" xfId="0" applyFont="1" applyFill="1" applyBorder="1" applyAlignment="1">
      <alignment horizontal="right"/>
    </xf>
    <xf numFmtId="0" fontId="6" fillId="3" borderId="1" xfId="0" applyFont="1" applyFill="1" applyBorder="1"/>
    <xf numFmtId="0" fontId="6" fillId="3" borderId="1" xfId="0" applyFont="1" applyFill="1" applyBorder="1" applyAlignment="1">
      <alignment vertical="top" wrapText="1"/>
    </xf>
    <xf numFmtId="2" fontId="6" fillId="3" borderId="1" xfId="0" applyNumberFormat="1" applyFont="1" applyFill="1" applyBorder="1" applyAlignment="1">
      <alignment vertical="top" wrapText="1"/>
    </xf>
    <xf numFmtId="2" fontId="11" fillId="3" borderId="1" xfId="0" applyNumberFormat="1" applyFont="1" applyFill="1" applyBorder="1" applyAlignment="1">
      <alignment vertical="top" wrapText="1"/>
    </xf>
    <xf numFmtId="0" fontId="11" fillId="0" borderId="0" xfId="0" applyFont="1"/>
    <xf numFmtId="2" fontId="5" fillId="0" borderId="1" xfId="0" applyNumberFormat="1" applyFont="1" applyBorder="1"/>
    <xf numFmtId="0" fontId="14" fillId="0" borderId="0" xfId="1" applyFont="1" applyAlignment="1" applyProtection="1"/>
    <xf numFmtId="0" fontId="4" fillId="0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0" fillId="3" borderId="0" xfId="0" applyFill="1" applyBorder="1"/>
    <xf numFmtId="0" fontId="12" fillId="6" borderId="1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right"/>
    </xf>
    <xf numFmtId="0" fontId="12" fillId="6" borderId="5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center"/>
    </xf>
    <xf numFmtId="0" fontId="10" fillId="0" borderId="7" xfId="0" applyFont="1" applyFill="1" applyBorder="1"/>
    <xf numFmtId="0" fontId="5" fillId="0" borderId="8" xfId="0" applyFont="1" applyFill="1" applyBorder="1"/>
    <xf numFmtId="0" fontId="10" fillId="0" borderId="9" xfId="0" applyFont="1" applyFill="1" applyBorder="1"/>
    <xf numFmtId="0" fontId="10" fillId="0" borderId="10" xfId="0" applyFont="1" applyFill="1" applyBorder="1" applyAlignment="1">
      <alignment horizontal="right"/>
    </xf>
    <xf numFmtId="0" fontId="5" fillId="0" borderId="11" xfId="0" applyFont="1" applyFill="1" applyBorder="1"/>
    <xf numFmtId="0" fontId="12" fillId="6" borderId="6" xfId="0" applyFont="1" applyFill="1" applyBorder="1" applyAlignment="1">
      <alignment horizontal="center"/>
    </xf>
    <xf numFmtId="0" fontId="10" fillId="5" borderId="7" xfId="0" applyFont="1" applyFill="1" applyBorder="1"/>
    <xf numFmtId="0" fontId="10" fillId="5" borderId="1" xfId="0" applyFont="1" applyFill="1" applyBorder="1" applyAlignment="1">
      <alignment horizontal="right"/>
    </xf>
    <xf numFmtId="0" fontId="5" fillId="5" borderId="8" xfId="0" applyFont="1" applyFill="1" applyBorder="1"/>
    <xf numFmtId="0" fontId="10" fillId="5" borderId="8" xfId="0" applyFont="1" applyFill="1" applyBorder="1" applyAlignment="1">
      <alignment horizontal="right"/>
    </xf>
    <xf numFmtId="0" fontId="10" fillId="5" borderId="1" xfId="0" applyFont="1" applyFill="1" applyBorder="1"/>
    <xf numFmtId="0" fontId="5" fillId="5" borderId="1" xfId="0" applyFont="1" applyFill="1" applyBorder="1"/>
    <xf numFmtId="0" fontId="10" fillId="6" borderId="1" xfId="0" applyFont="1" applyFill="1" applyBorder="1"/>
    <xf numFmtId="0" fontId="5" fillId="6" borderId="1" xfId="0" applyFont="1" applyFill="1" applyBorder="1"/>
    <xf numFmtId="0" fontId="0" fillId="0" borderId="0" xfId="0" applyBorder="1"/>
    <xf numFmtId="0" fontId="15" fillId="0" borderId="1" xfId="0" applyFont="1" applyFill="1" applyBorder="1" applyAlignment="1">
      <alignment horizontal="left" vertical="top" wrapText="1"/>
    </xf>
    <xf numFmtId="0" fontId="5" fillId="0" borderId="2" xfId="0" applyFont="1" applyBorder="1"/>
    <xf numFmtId="2" fontId="5" fillId="0" borderId="2" xfId="0" applyNumberFormat="1" applyFont="1" applyBorder="1"/>
    <xf numFmtId="0" fontId="11" fillId="0" borderId="15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2" xfId="0" applyBorder="1"/>
    <xf numFmtId="2" fontId="0" fillId="0" borderId="2" xfId="0" applyNumberFormat="1" applyBorder="1"/>
    <xf numFmtId="0" fontId="7" fillId="0" borderId="12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0" fillId="0" borderId="18" xfId="0" applyFont="1" applyFill="1" applyBorder="1"/>
    <xf numFmtId="0" fontId="10" fillId="0" borderId="3" xfId="0" applyFont="1" applyFill="1" applyBorder="1" applyAlignment="1">
      <alignment horizontal="right"/>
    </xf>
    <xf numFmtId="0" fontId="5" fillId="0" borderId="19" xfId="0" applyFont="1" applyFill="1" applyBorder="1"/>
    <xf numFmtId="0" fontId="10" fillId="0" borderId="23" xfId="0" applyFont="1" applyFill="1" applyBorder="1" applyAlignment="1">
      <alignment vertical="top"/>
    </xf>
    <xf numFmtId="0" fontId="6" fillId="0" borderId="23" xfId="0" applyFont="1" applyFill="1" applyBorder="1" applyAlignment="1">
      <alignment horizontal="right" vertical="top"/>
    </xf>
    <xf numFmtId="0" fontId="11" fillId="0" borderId="23" xfId="0" applyFont="1" applyFill="1" applyBorder="1" applyAlignment="1">
      <alignment vertical="top"/>
    </xf>
    <xf numFmtId="0" fontId="15" fillId="0" borderId="5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/>
    </xf>
    <xf numFmtId="0" fontId="5" fillId="0" borderId="7" xfId="0" applyFont="1" applyFill="1" applyBorder="1" applyAlignment="1">
      <alignment vertical="top" wrapText="1"/>
    </xf>
    <xf numFmtId="2" fontId="7" fillId="0" borderId="8" xfId="0" applyNumberFormat="1" applyFont="1" applyFill="1" applyBorder="1"/>
    <xf numFmtId="0" fontId="3" fillId="3" borderId="7" xfId="0" applyFont="1" applyFill="1" applyBorder="1" applyAlignment="1">
      <alignment vertical="top" wrapText="1"/>
    </xf>
    <xf numFmtId="0" fontId="0" fillId="3" borderId="8" xfId="0" applyFill="1" applyBorder="1"/>
    <xf numFmtId="0" fontId="3" fillId="3" borderId="9" xfId="0" applyFont="1" applyFill="1" applyBorder="1"/>
    <xf numFmtId="0" fontId="11" fillId="3" borderId="10" xfId="0" applyFont="1" applyFill="1" applyBorder="1"/>
    <xf numFmtId="0" fontId="0" fillId="3" borderId="11" xfId="0" applyFill="1" applyBorder="1"/>
    <xf numFmtId="2" fontId="11" fillId="0" borderId="8" xfId="0" applyNumberFormat="1" applyFont="1" applyFill="1" applyBorder="1"/>
    <xf numFmtId="0" fontId="11" fillId="3" borderId="9" xfId="0" applyFont="1" applyFill="1" applyBorder="1"/>
    <xf numFmtId="0" fontId="5" fillId="0" borderId="10" xfId="0" applyFont="1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1" fillId="3" borderId="24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left" vertical="top" wrapText="1"/>
    </xf>
    <xf numFmtId="0" fontId="11" fillId="0" borderId="25" xfId="0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6" fillId="3" borderId="24" xfId="0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18" fillId="4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2.6345565414458812E-2"/>
          <c:y val="2.4060619672045341E-2"/>
          <c:w val="0.95275511945667368"/>
          <c:h val="0.73236886402139667"/>
        </c:manualLayout>
      </c:layout>
      <c:barChart>
        <c:barDir val="bar"/>
        <c:grouping val="stacked"/>
        <c:ser>
          <c:idx val="0"/>
          <c:order val="0"/>
          <c:tx>
            <c:strRef>
              <c:f>'Total Index'!$B$25</c:f>
              <c:strCache>
                <c:ptCount val="1"/>
                <c:pt idx="0">
                  <c:v>Availability</c:v>
                </c:pt>
              </c:strCache>
            </c:strRef>
          </c:tx>
          <c:cat>
            <c:strRef>
              <c:f>'Total Index'!$A$26:$A$30</c:f>
              <c:strCache>
                <c:ptCount val="5"/>
                <c:pt idx="0">
                  <c:v>Armenia</c:v>
                </c:pt>
                <c:pt idx="1">
                  <c:v>Belarus</c:v>
                </c:pt>
                <c:pt idx="2">
                  <c:v>Kazakhstan</c:v>
                </c:pt>
                <c:pt idx="3">
                  <c:v>Kyrgyzstan</c:v>
                </c:pt>
                <c:pt idx="4">
                  <c:v>Russia</c:v>
                </c:pt>
              </c:strCache>
            </c:strRef>
          </c:cat>
          <c:val>
            <c:numRef>
              <c:f>'Total Index'!$B$26:$B$30</c:f>
              <c:numCache>
                <c:formatCode>General</c:formatCode>
                <c:ptCount val="5"/>
                <c:pt idx="0">
                  <c:v>9.4327878999999948E-2</c:v>
                </c:pt>
                <c:pt idx="1">
                  <c:v>-7.2672223000000091E-2</c:v>
                </c:pt>
                <c:pt idx="2">
                  <c:v>-0.10929359799999983</c:v>
                </c:pt>
                <c:pt idx="3">
                  <c:v>0.56600913600000013</c:v>
                </c:pt>
                <c:pt idx="4">
                  <c:v>-0.47502559400000033</c:v>
                </c:pt>
              </c:numCache>
            </c:numRef>
          </c:val>
        </c:ser>
        <c:ser>
          <c:idx val="1"/>
          <c:order val="1"/>
          <c:tx>
            <c:strRef>
              <c:f>'Total Index'!$C$25</c:f>
              <c:strCache>
                <c:ptCount val="1"/>
                <c:pt idx="0">
                  <c:v>Affordability</c:v>
                </c:pt>
              </c:strCache>
            </c:strRef>
          </c:tx>
          <c:cat>
            <c:strRef>
              <c:f>'Total Index'!$A$26:$A$30</c:f>
              <c:strCache>
                <c:ptCount val="5"/>
                <c:pt idx="0">
                  <c:v>Armenia</c:v>
                </c:pt>
                <c:pt idx="1">
                  <c:v>Belarus</c:v>
                </c:pt>
                <c:pt idx="2">
                  <c:v>Kazakhstan</c:v>
                </c:pt>
                <c:pt idx="3">
                  <c:v>Kyrgyzstan</c:v>
                </c:pt>
                <c:pt idx="4">
                  <c:v>Russia</c:v>
                </c:pt>
              </c:strCache>
            </c:strRef>
          </c:cat>
          <c:val>
            <c:numRef>
              <c:f>'Total Index'!$C$26:$C$30</c:f>
              <c:numCache>
                <c:formatCode>General</c:formatCode>
                <c:ptCount val="5"/>
                <c:pt idx="0">
                  <c:v>-1.5399999999999998</c:v>
                </c:pt>
                <c:pt idx="1">
                  <c:v>-4.5856340000000051E-2</c:v>
                </c:pt>
                <c:pt idx="2">
                  <c:v>2.52</c:v>
                </c:pt>
                <c:pt idx="3">
                  <c:v>0.77258699999999991</c:v>
                </c:pt>
                <c:pt idx="4">
                  <c:v>-1.6900000000000002</c:v>
                </c:pt>
              </c:numCache>
            </c:numRef>
          </c:val>
        </c:ser>
        <c:ser>
          <c:idx val="2"/>
          <c:order val="2"/>
          <c:tx>
            <c:strRef>
              <c:f>'Total Index'!$D$25</c:f>
              <c:strCache>
                <c:ptCount val="1"/>
                <c:pt idx="0">
                  <c:v>Energy and economic efficiency</c:v>
                </c:pt>
              </c:strCache>
            </c:strRef>
          </c:tx>
          <c:cat>
            <c:strRef>
              <c:f>'Total Index'!$A$26:$A$30</c:f>
              <c:strCache>
                <c:ptCount val="5"/>
                <c:pt idx="0">
                  <c:v>Armenia</c:v>
                </c:pt>
                <c:pt idx="1">
                  <c:v>Belarus</c:v>
                </c:pt>
                <c:pt idx="2">
                  <c:v>Kazakhstan</c:v>
                </c:pt>
                <c:pt idx="3">
                  <c:v>Kyrgyzstan</c:v>
                </c:pt>
                <c:pt idx="4">
                  <c:v>Russia</c:v>
                </c:pt>
              </c:strCache>
            </c:strRef>
          </c:cat>
          <c:val>
            <c:numRef>
              <c:f>'Total Index'!$D$26:$D$30</c:f>
              <c:numCache>
                <c:formatCode>General</c:formatCode>
                <c:ptCount val="5"/>
                <c:pt idx="0">
                  <c:v>-0.91175454700000003</c:v>
                </c:pt>
                <c:pt idx="1">
                  <c:v>-1.4272615470000001</c:v>
                </c:pt>
                <c:pt idx="2">
                  <c:v>0.44999999999999996</c:v>
                </c:pt>
                <c:pt idx="3">
                  <c:v>1.821904975</c:v>
                </c:pt>
                <c:pt idx="4">
                  <c:v>5.9881400999999987E-2</c:v>
                </c:pt>
              </c:numCache>
            </c:numRef>
          </c:val>
        </c:ser>
        <c:ser>
          <c:idx val="3"/>
          <c:order val="3"/>
          <c:tx>
            <c:strRef>
              <c:f>'Total Index'!$E$25</c:f>
              <c:strCache>
                <c:ptCount val="1"/>
                <c:pt idx="0">
                  <c:v>Environmental stewardship</c:v>
                </c:pt>
              </c:strCache>
            </c:strRef>
          </c:tx>
          <c:cat>
            <c:strRef>
              <c:f>'Total Index'!$A$26:$A$30</c:f>
              <c:strCache>
                <c:ptCount val="5"/>
                <c:pt idx="0">
                  <c:v>Armenia</c:v>
                </c:pt>
                <c:pt idx="1">
                  <c:v>Belarus</c:v>
                </c:pt>
                <c:pt idx="2">
                  <c:v>Kazakhstan</c:v>
                </c:pt>
                <c:pt idx="3">
                  <c:v>Kyrgyzstan</c:v>
                </c:pt>
                <c:pt idx="4">
                  <c:v>Russia</c:v>
                </c:pt>
              </c:strCache>
            </c:strRef>
          </c:cat>
          <c:val>
            <c:numRef>
              <c:f>'Total Index'!$E$26:$E$30</c:f>
              <c:numCache>
                <c:formatCode>General</c:formatCode>
                <c:ptCount val="5"/>
                <c:pt idx="0">
                  <c:v>-0.51</c:v>
                </c:pt>
                <c:pt idx="1">
                  <c:v>0.46352132099999999</c:v>
                </c:pt>
                <c:pt idx="2">
                  <c:v>-0.4814739910000001</c:v>
                </c:pt>
                <c:pt idx="3">
                  <c:v>0.18999999999999995</c:v>
                </c:pt>
                <c:pt idx="4">
                  <c:v>0.34219213000000015</c:v>
                </c:pt>
              </c:numCache>
            </c:numRef>
          </c:val>
        </c:ser>
        <c:gapWidth val="55"/>
        <c:overlap val="100"/>
        <c:axId val="91296512"/>
        <c:axId val="91298048"/>
      </c:barChart>
      <c:catAx>
        <c:axId val="91296512"/>
        <c:scaling>
          <c:orientation val="minMax"/>
        </c:scaling>
        <c:axPos val="l"/>
        <c:majorTickMark val="none"/>
        <c:tickLblPos val="nextTo"/>
        <c:crossAx val="91298048"/>
        <c:crosses val="autoZero"/>
        <c:auto val="1"/>
        <c:lblAlgn val="ctr"/>
        <c:lblOffset val="100"/>
      </c:catAx>
      <c:valAx>
        <c:axId val="91298048"/>
        <c:scaling>
          <c:orientation val="minMax"/>
        </c:scaling>
        <c:axPos val="b"/>
        <c:majorGridlines/>
        <c:numFmt formatCode="General" sourceLinked="1"/>
        <c:majorTickMark val="none"/>
        <c:tickLblPos val="nextTo"/>
        <c:crossAx val="91296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343480079799265"/>
          <c:y val="0.84465904455454011"/>
          <c:w val="0.80829658653358971"/>
          <c:h val="0.11429691909006121"/>
        </c:manualLayout>
      </c:layout>
    </c:legend>
    <c:plotVisOnly val="1"/>
  </c:chart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6.3200115655942649E-2"/>
          <c:y val="2.8252405949256338E-2"/>
          <c:w val="0.91952732767402479"/>
          <c:h val="0.79362682244002858"/>
        </c:manualLayout>
      </c:layout>
      <c:barChart>
        <c:barDir val="col"/>
        <c:grouping val="clustered"/>
        <c:ser>
          <c:idx val="0"/>
          <c:order val="0"/>
          <c:tx>
            <c:strRef>
              <c:f>'Total Index'!$B$34</c:f>
              <c:strCache>
                <c:ptCount val="1"/>
                <c:pt idx="0">
                  <c:v>Energy security index, 2000</c:v>
                </c:pt>
              </c:strCache>
            </c:strRef>
          </c:tx>
          <c:cat>
            <c:strRef>
              <c:f>'Total Index'!$A$35:$A$39</c:f>
              <c:strCache>
                <c:ptCount val="5"/>
                <c:pt idx="0">
                  <c:v>Armenia</c:v>
                </c:pt>
                <c:pt idx="1">
                  <c:v>Belarus</c:v>
                </c:pt>
                <c:pt idx="2">
                  <c:v>Kazakhstan</c:v>
                </c:pt>
                <c:pt idx="3">
                  <c:v>Kyrgyzstan</c:v>
                </c:pt>
                <c:pt idx="4">
                  <c:v>Russia</c:v>
                </c:pt>
              </c:strCache>
            </c:strRef>
          </c:cat>
          <c:val>
            <c:numRef>
              <c:f>'Total Index'!$B$35:$B$39</c:f>
              <c:numCache>
                <c:formatCode>General</c:formatCode>
                <c:ptCount val="5"/>
                <c:pt idx="0">
                  <c:v>-0.212858889</c:v>
                </c:pt>
                <c:pt idx="1">
                  <c:v>-1.4534402280000001</c:v>
                </c:pt>
                <c:pt idx="2">
                  <c:v>-0.59923241100000002</c:v>
                </c:pt>
                <c:pt idx="3">
                  <c:v>-2.1631676660000001</c:v>
                </c:pt>
                <c:pt idx="4">
                  <c:v>4.4271910889999999</c:v>
                </c:pt>
              </c:numCache>
            </c:numRef>
          </c:val>
        </c:ser>
        <c:ser>
          <c:idx val="1"/>
          <c:order val="1"/>
          <c:tx>
            <c:strRef>
              <c:f>'Total Index'!$C$34</c:f>
              <c:strCache>
                <c:ptCount val="1"/>
                <c:pt idx="0">
                  <c:v>Energy security index, 2014</c:v>
                </c:pt>
              </c:strCache>
            </c:strRef>
          </c:tx>
          <c:cat>
            <c:strRef>
              <c:f>'Total Index'!$A$35:$A$39</c:f>
              <c:strCache>
                <c:ptCount val="5"/>
                <c:pt idx="0">
                  <c:v>Armenia</c:v>
                </c:pt>
                <c:pt idx="1">
                  <c:v>Belarus</c:v>
                </c:pt>
                <c:pt idx="2">
                  <c:v>Kazakhstan</c:v>
                </c:pt>
                <c:pt idx="3">
                  <c:v>Kyrgyzstan</c:v>
                </c:pt>
                <c:pt idx="4">
                  <c:v>Russia</c:v>
                </c:pt>
              </c:strCache>
            </c:strRef>
          </c:cat>
          <c:val>
            <c:numRef>
              <c:f>'Total Index'!$C$35:$C$39</c:f>
              <c:numCache>
                <c:formatCode>General</c:formatCode>
                <c:ptCount val="5"/>
                <c:pt idx="0">
                  <c:v>-3.0802855569999998</c:v>
                </c:pt>
                <c:pt idx="1">
                  <c:v>-2.5357090169999998</c:v>
                </c:pt>
                <c:pt idx="2">
                  <c:v>1.78</c:v>
                </c:pt>
                <c:pt idx="3">
                  <c:v>1.1873334449999999</c:v>
                </c:pt>
                <c:pt idx="4">
                  <c:v>2.6642390260000002</c:v>
                </c:pt>
              </c:numCache>
            </c:numRef>
          </c:val>
        </c:ser>
        <c:axId val="91344896"/>
        <c:axId val="91334912"/>
      </c:barChart>
      <c:valAx>
        <c:axId val="91334912"/>
        <c:scaling>
          <c:orientation val="minMax"/>
        </c:scaling>
        <c:axPos val="l"/>
        <c:majorGridlines/>
        <c:numFmt formatCode="General" sourceLinked="1"/>
        <c:tickLblPos val="nextTo"/>
        <c:crossAx val="91344896"/>
        <c:crosses val="autoZero"/>
        <c:crossBetween val="between"/>
      </c:valAx>
      <c:catAx>
        <c:axId val="91344896"/>
        <c:scaling>
          <c:orientation val="minMax"/>
        </c:scaling>
        <c:axPos val="b"/>
        <c:tickLblPos val="nextTo"/>
        <c:crossAx val="91334912"/>
        <c:crosses val="autoZero"/>
        <c:auto val="1"/>
        <c:lblAlgn val="ctr"/>
        <c:lblOffset val="100"/>
      </c:catAx>
    </c:plotArea>
    <c:legend>
      <c:legendPos val="r"/>
      <c:layout>
        <c:manualLayout>
          <c:xMode val="edge"/>
          <c:yMode val="edge"/>
          <c:x val="0.18297036486056142"/>
          <c:y val="0.88002066633678777"/>
          <c:w val="0.65034561149539682"/>
          <c:h val="5.5544692349682137E-2"/>
        </c:manualLayout>
      </c:layout>
    </c:legend>
    <c:plotVisOnly val="1"/>
  </c:chart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4731835187013932E-2"/>
          <c:y val="3.6461476798158851E-2"/>
          <c:w val="0.70124608176746783"/>
          <c:h val="0.92707704640368338"/>
        </c:manualLayout>
      </c:layout>
      <c:barChart>
        <c:barDir val="col"/>
        <c:grouping val="stacked"/>
        <c:ser>
          <c:idx val="0"/>
          <c:order val="0"/>
          <c:tx>
            <c:strRef>
              <c:f>'Total Index'!$B$18</c:f>
              <c:strCache>
                <c:ptCount val="1"/>
                <c:pt idx="0">
                  <c:v>Availability</c:v>
                </c:pt>
              </c:strCache>
            </c:strRef>
          </c:tx>
          <c:cat>
            <c:strRef>
              <c:f>'Total Index'!$A$19:$A$23</c:f>
              <c:strCache>
                <c:ptCount val="5"/>
                <c:pt idx="0">
                  <c:v>Armenia</c:v>
                </c:pt>
                <c:pt idx="1">
                  <c:v>Belarus</c:v>
                </c:pt>
                <c:pt idx="2">
                  <c:v>Kazakhstan</c:v>
                </c:pt>
                <c:pt idx="3">
                  <c:v>Kyrgyzstan</c:v>
                </c:pt>
                <c:pt idx="4">
                  <c:v>Russia</c:v>
                </c:pt>
              </c:strCache>
            </c:strRef>
          </c:cat>
          <c:val>
            <c:numRef>
              <c:f>'Total Index'!$B$19:$B$23</c:f>
              <c:numCache>
                <c:formatCode>General</c:formatCode>
                <c:ptCount val="5"/>
                <c:pt idx="0">
                  <c:v>-1.46</c:v>
                </c:pt>
                <c:pt idx="1">
                  <c:v>-2.5256747800000001</c:v>
                </c:pt>
                <c:pt idx="2">
                  <c:v>2.74</c:v>
                </c:pt>
                <c:pt idx="3">
                  <c:v>-1.6143696199999999</c:v>
                </c:pt>
                <c:pt idx="4">
                  <c:v>2.8633899999999999</c:v>
                </c:pt>
              </c:numCache>
            </c:numRef>
          </c:val>
        </c:ser>
        <c:ser>
          <c:idx val="1"/>
          <c:order val="1"/>
          <c:tx>
            <c:strRef>
              <c:f>'Total Index'!$C$18</c:f>
              <c:strCache>
                <c:ptCount val="1"/>
                <c:pt idx="0">
                  <c:v>Affordability</c:v>
                </c:pt>
              </c:strCache>
            </c:strRef>
          </c:tx>
          <c:cat>
            <c:strRef>
              <c:f>'Total Index'!$A$19:$A$23</c:f>
              <c:strCache>
                <c:ptCount val="5"/>
                <c:pt idx="0">
                  <c:v>Armenia</c:v>
                </c:pt>
                <c:pt idx="1">
                  <c:v>Belarus</c:v>
                </c:pt>
                <c:pt idx="2">
                  <c:v>Kazakhstan</c:v>
                </c:pt>
                <c:pt idx="3">
                  <c:v>Kyrgyzstan</c:v>
                </c:pt>
                <c:pt idx="4">
                  <c:v>Russia</c:v>
                </c:pt>
              </c:strCache>
            </c:strRef>
          </c:cat>
          <c:val>
            <c:numRef>
              <c:f>'Total Index'!$C$19:$C$23</c:f>
              <c:numCache>
                <c:formatCode>General</c:formatCode>
                <c:ptCount val="5"/>
                <c:pt idx="0">
                  <c:v>-2.2999999999999998</c:v>
                </c:pt>
                <c:pt idx="1">
                  <c:v>-1.03</c:v>
                </c:pt>
                <c:pt idx="2">
                  <c:v>1.34</c:v>
                </c:pt>
                <c:pt idx="3">
                  <c:v>0.84</c:v>
                </c:pt>
                <c:pt idx="4">
                  <c:v>1.1599999999999999</c:v>
                </c:pt>
              </c:numCache>
            </c:numRef>
          </c:val>
        </c:ser>
        <c:ser>
          <c:idx val="2"/>
          <c:order val="2"/>
          <c:tx>
            <c:strRef>
              <c:f>'Total Index'!$D$18</c:f>
              <c:strCache>
                <c:ptCount val="1"/>
                <c:pt idx="0">
                  <c:v>Energy and economic efficiency</c:v>
                </c:pt>
              </c:strCache>
            </c:strRef>
          </c:tx>
          <c:cat>
            <c:strRef>
              <c:f>'Total Index'!$A$19:$A$23</c:f>
              <c:strCache>
                <c:ptCount val="5"/>
                <c:pt idx="0">
                  <c:v>Armenia</c:v>
                </c:pt>
                <c:pt idx="1">
                  <c:v>Belarus</c:v>
                </c:pt>
                <c:pt idx="2">
                  <c:v>Kazakhstan</c:v>
                </c:pt>
                <c:pt idx="3">
                  <c:v>Kyrgyzstan</c:v>
                </c:pt>
                <c:pt idx="4">
                  <c:v>Russia</c:v>
                </c:pt>
              </c:strCache>
            </c:strRef>
          </c:cat>
          <c:val>
            <c:numRef>
              <c:f>'Total Index'!$D$19:$D$23</c:f>
              <c:numCache>
                <c:formatCode>General</c:formatCode>
                <c:ptCount val="5"/>
                <c:pt idx="0">
                  <c:v>-0.54028555700000003</c:v>
                </c:pt>
                <c:pt idx="1">
                  <c:v>0.16996576299999999</c:v>
                </c:pt>
                <c:pt idx="2">
                  <c:v>0.42</c:v>
                </c:pt>
                <c:pt idx="3">
                  <c:v>2.1703065000000001E-2</c:v>
                </c:pt>
                <c:pt idx="4">
                  <c:v>-7.4349603E-2</c:v>
                </c:pt>
              </c:numCache>
            </c:numRef>
          </c:val>
        </c:ser>
        <c:ser>
          <c:idx val="3"/>
          <c:order val="3"/>
          <c:tx>
            <c:strRef>
              <c:f>'Total Index'!$E$18</c:f>
              <c:strCache>
                <c:ptCount val="1"/>
                <c:pt idx="0">
                  <c:v>Environmental stewardship</c:v>
                </c:pt>
              </c:strCache>
            </c:strRef>
          </c:tx>
          <c:cat>
            <c:strRef>
              <c:f>'Total Index'!$A$19:$A$23</c:f>
              <c:strCache>
                <c:ptCount val="5"/>
                <c:pt idx="0">
                  <c:v>Armenia</c:v>
                </c:pt>
                <c:pt idx="1">
                  <c:v>Belarus</c:v>
                </c:pt>
                <c:pt idx="2">
                  <c:v>Kazakhstan</c:v>
                </c:pt>
                <c:pt idx="3">
                  <c:v>Kyrgyzstan</c:v>
                </c:pt>
                <c:pt idx="4">
                  <c:v>Russia</c:v>
                </c:pt>
              </c:strCache>
            </c:strRef>
          </c:cat>
          <c:val>
            <c:numRef>
              <c:f>'Total Index'!$E$19:$E$23</c:f>
              <c:numCache>
                <c:formatCode>General</c:formatCode>
                <c:ptCount val="5"/>
                <c:pt idx="0">
                  <c:v>1.22</c:v>
                </c:pt>
                <c:pt idx="1">
                  <c:v>0.85</c:v>
                </c:pt>
                <c:pt idx="2">
                  <c:v>-2.72</c:v>
                </c:pt>
                <c:pt idx="3">
                  <c:v>1.94</c:v>
                </c:pt>
                <c:pt idx="4">
                  <c:v>-1.2848013709999999</c:v>
                </c:pt>
              </c:numCache>
            </c:numRef>
          </c:val>
        </c:ser>
        <c:overlap val="100"/>
        <c:axId val="91817472"/>
        <c:axId val="91819008"/>
      </c:barChart>
      <c:catAx>
        <c:axId val="91817472"/>
        <c:scaling>
          <c:orientation val="minMax"/>
        </c:scaling>
        <c:axPos val="b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1819008"/>
        <c:crosses val="autoZero"/>
        <c:auto val="1"/>
        <c:lblAlgn val="ctr"/>
        <c:lblOffset val="100"/>
      </c:catAx>
      <c:valAx>
        <c:axId val="91819008"/>
        <c:scaling>
          <c:orientation val="minMax"/>
        </c:scaling>
        <c:axPos val="l"/>
        <c:majorGridlines/>
        <c:numFmt formatCode="General" sourceLinked="1"/>
        <c:tickLblPos val="nextTo"/>
        <c:crossAx val="91817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55005624296959"/>
          <c:y val="0.15253809182943079"/>
          <c:w val="0.19132854045051187"/>
          <c:h val="0.7580679687766293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4417292666002974E-2"/>
          <c:y val="3.63718908600799E-2"/>
          <c:w val="0.70307780492955663"/>
          <c:h val="0.92725621827984062"/>
        </c:manualLayout>
      </c:layout>
      <c:barChart>
        <c:barDir val="col"/>
        <c:grouping val="stacked"/>
        <c:ser>
          <c:idx val="0"/>
          <c:order val="0"/>
          <c:tx>
            <c:strRef>
              <c:f>'Total Index'!$B$11</c:f>
              <c:strCache>
                <c:ptCount val="1"/>
                <c:pt idx="0">
                  <c:v>Availability</c:v>
                </c:pt>
              </c:strCache>
            </c:strRef>
          </c:tx>
          <c:cat>
            <c:strRef>
              <c:f>'Total Index'!$A$12:$A$16</c:f>
              <c:strCache>
                <c:ptCount val="5"/>
                <c:pt idx="0">
                  <c:v>Armenia</c:v>
                </c:pt>
                <c:pt idx="1">
                  <c:v>Belarus</c:v>
                </c:pt>
                <c:pt idx="2">
                  <c:v>Kazakhstan</c:v>
                </c:pt>
                <c:pt idx="3">
                  <c:v>Kyrgyzstan</c:v>
                </c:pt>
                <c:pt idx="4">
                  <c:v>Russia</c:v>
                </c:pt>
              </c:strCache>
            </c:strRef>
          </c:cat>
          <c:val>
            <c:numRef>
              <c:f>'Total Index'!$B$12:$B$16</c:f>
              <c:numCache>
                <c:formatCode>General</c:formatCode>
                <c:ptCount val="5"/>
                <c:pt idx="0">
                  <c:v>-1.5543278789999999</c:v>
                </c:pt>
                <c:pt idx="1">
                  <c:v>-2.453002557</c:v>
                </c:pt>
                <c:pt idx="2">
                  <c:v>2.849293598</c:v>
                </c:pt>
                <c:pt idx="3">
                  <c:v>-2.1803787560000001</c:v>
                </c:pt>
                <c:pt idx="4">
                  <c:v>3.3384155940000002</c:v>
                </c:pt>
              </c:numCache>
            </c:numRef>
          </c:val>
        </c:ser>
        <c:ser>
          <c:idx val="1"/>
          <c:order val="1"/>
          <c:tx>
            <c:strRef>
              <c:f>'Total Index'!$C$11</c:f>
              <c:strCache>
                <c:ptCount val="1"/>
                <c:pt idx="0">
                  <c:v>Affordability</c:v>
                </c:pt>
              </c:strCache>
            </c:strRef>
          </c:tx>
          <c:cat>
            <c:strRef>
              <c:f>'Total Index'!$A$12:$A$16</c:f>
              <c:strCache>
                <c:ptCount val="5"/>
                <c:pt idx="0">
                  <c:v>Armenia</c:v>
                </c:pt>
                <c:pt idx="1">
                  <c:v>Belarus</c:v>
                </c:pt>
                <c:pt idx="2">
                  <c:v>Kazakhstan</c:v>
                </c:pt>
                <c:pt idx="3">
                  <c:v>Kyrgyzstan</c:v>
                </c:pt>
                <c:pt idx="4">
                  <c:v>Russia</c:v>
                </c:pt>
              </c:strCache>
            </c:strRef>
          </c:cat>
          <c:val>
            <c:numRef>
              <c:f>'Total Index'!$C$12:$C$16</c:f>
              <c:numCache>
                <c:formatCode>General</c:formatCode>
                <c:ptCount val="5"/>
                <c:pt idx="0">
                  <c:v>-0.76</c:v>
                </c:pt>
                <c:pt idx="1">
                  <c:v>-0.98414365999999998</c:v>
                </c:pt>
                <c:pt idx="2">
                  <c:v>-1.18</c:v>
                </c:pt>
                <c:pt idx="3">
                  <c:v>6.7413000000000001E-2</c:v>
                </c:pt>
                <c:pt idx="4">
                  <c:v>2.85</c:v>
                </c:pt>
              </c:numCache>
            </c:numRef>
          </c:val>
        </c:ser>
        <c:ser>
          <c:idx val="2"/>
          <c:order val="2"/>
          <c:tx>
            <c:strRef>
              <c:f>'Total Index'!$D$11</c:f>
              <c:strCache>
                <c:ptCount val="1"/>
                <c:pt idx="0">
                  <c:v>Energy and economic efficiency</c:v>
                </c:pt>
              </c:strCache>
            </c:strRef>
          </c:tx>
          <c:cat>
            <c:strRef>
              <c:f>'Total Index'!$A$12:$A$16</c:f>
              <c:strCache>
                <c:ptCount val="5"/>
                <c:pt idx="0">
                  <c:v>Armenia</c:v>
                </c:pt>
                <c:pt idx="1">
                  <c:v>Belarus</c:v>
                </c:pt>
                <c:pt idx="2">
                  <c:v>Kazakhstan</c:v>
                </c:pt>
                <c:pt idx="3">
                  <c:v>Kyrgyzstan</c:v>
                </c:pt>
                <c:pt idx="4">
                  <c:v>Russia</c:v>
                </c:pt>
              </c:strCache>
            </c:strRef>
          </c:cat>
          <c:val>
            <c:numRef>
              <c:f>'Total Index'!$D$12:$D$16</c:f>
              <c:numCache>
                <c:formatCode>General</c:formatCode>
                <c:ptCount val="5"/>
                <c:pt idx="0">
                  <c:v>0.37146899</c:v>
                </c:pt>
                <c:pt idx="1">
                  <c:v>1.5972273100000001</c:v>
                </c:pt>
                <c:pt idx="2">
                  <c:v>-0.03</c:v>
                </c:pt>
                <c:pt idx="3">
                  <c:v>-1.80020191</c:v>
                </c:pt>
                <c:pt idx="4">
                  <c:v>-0.13423100399999999</c:v>
                </c:pt>
              </c:numCache>
            </c:numRef>
          </c:val>
        </c:ser>
        <c:ser>
          <c:idx val="3"/>
          <c:order val="3"/>
          <c:tx>
            <c:strRef>
              <c:f>'Total Index'!$E$11</c:f>
              <c:strCache>
                <c:ptCount val="1"/>
                <c:pt idx="0">
                  <c:v>Environmental stewardship</c:v>
                </c:pt>
              </c:strCache>
            </c:strRef>
          </c:tx>
          <c:cat>
            <c:strRef>
              <c:f>'Total Index'!$A$12:$A$16</c:f>
              <c:strCache>
                <c:ptCount val="5"/>
                <c:pt idx="0">
                  <c:v>Armenia</c:v>
                </c:pt>
                <c:pt idx="1">
                  <c:v>Belarus</c:v>
                </c:pt>
                <c:pt idx="2">
                  <c:v>Kazakhstan</c:v>
                </c:pt>
                <c:pt idx="3">
                  <c:v>Kyrgyzstan</c:v>
                </c:pt>
                <c:pt idx="4">
                  <c:v>Russia</c:v>
                </c:pt>
              </c:strCache>
            </c:strRef>
          </c:cat>
          <c:val>
            <c:numRef>
              <c:f>'Total Index'!$E$12:$E$16</c:f>
              <c:numCache>
                <c:formatCode>General</c:formatCode>
                <c:ptCount val="5"/>
                <c:pt idx="0">
                  <c:v>1.73</c:v>
                </c:pt>
                <c:pt idx="1">
                  <c:v>0.38647867899999999</c:v>
                </c:pt>
                <c:pt idx="2">
                  <c:v>-2.2385260090000001</c:v>
                </c:pt>
                <c:pt idx="3">
                  <c:v>1.75</c:v>
                </c:pt>
                <c:pt idx="4">
                  <c:v>-1.6269935010000001</c:v>
                </c:pt>
              </c:numCache>
            </c:numRef>
          </c:val>
        </c:ser>
        <c:overlap val="100"/>
        <c:axId val="91869952"/>
        <c:axId val="91871488"/>
      </c:barChart>
      <c:catAx>
        <c:axId val="91869952"/>
        <c:scaling>
          <c:orientation val="minMax"/>
        </c:scaling>
        <c:axPos val="b"/>
        <c:tickLblPos val="nextTo"/>
        <c:txPr>
          <a:bodyPr/>
          <a:lstStyle/>
          <a:p>
            <a:pPr>
              <a:defRPr sz="105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1871488"/>
        <c:crosses val="autoZero"/>
        <c:auto val="1"/>
        <c:lblAlgn val="ctr"/>
        <c:lblOffset val="100"/>
      </c:catAx>
      <c:valAx>
        <c:axId val="91871488"/>
        <c:scaling>
          <c:orientation val="minMax"/>
        </c:scaling>
        <c:axPos val="l"/>
        <c:majorGridlines/>
        <c:numFmt formatCode="General" sourceLinked="1"/>
        <c:tickLblPos val="nextTo"/>
        <c:crossAx val="91869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282075034738384"/>
          <c:y val="0.12725827541841489"/>
          <c:w val="0.20035930853470901"/>
          <c:h val="0.80847365205290334"/>
        </c:manualLayout>
      </c:layout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43</xdr:row>
      <xdr:rowOff>137431</xdr:rowOff>
    </xdr:from>
    <xdr:to>
      <xdr:col>3</xdr:col>
      <xdr:colOff>732304</xdr:colOff>
      <xdr:row>63</xdr:row>
      <xdr:rowOff>9525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65</xdr:row>
      <xdr:rowOff>124467</xdr:rowOff>
    </xdr:from>
    <xdr:to>
      <xdr:col>3</xdr:col>
      <xdr:colOff>704850</xdr:colOff>
      <xdr:row>82</xdr:row>
      <xdr:rowOff>76200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103</xdr:row>
      <xdr:rowOff>142875</xdr:rowOff>
    </xdr:from>
    <xdr:to>
      <xdr:col>3</xdr:col>
      <xdr:colOff>733425</xdr:colOff>
      <xdr:row>119</xdr:row>
      <xdr:rowOff>28575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133350</xdr:colOff>
      <xdr:row>85</xdr:row>
      <xdr:rowOff>114299</xdr:rowOff>
    </xdr:from>
    <xdr:to>
      <xdr:col>3</xdr:col>
      <xdr:colOff>695325</xdr:colOff>
      <xdr:row>101</xdr:row>
      <xdr:rowOff>19050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9"/>
  <sheetViews>
    <sheetView tabSelected="1" zoomScaleNormal="100" workbookViewId="0">
      <selection activeCell="G17" sqref="G17"/>
    </sheetView>
  </sheetViews>
  <sheetFormatPr defaultRowHeight="15"/>
  <cols>
    <col min="1" max="1" width="19.85546875" customWidth="1"/>
    <col min="2" max="2" width="12.7109375" customWidth="1"/>
    <col min="3" max="3" width="13.5703125" customWidth="1"/>
    <col min="4" max="4" width="12" customWidth="1"/>
    <col min="5" max="5" width="13" customWidth="1"/>
    <col min="6" max="6" width="17.85546875" customWidth="1"/>
    <col min="7" max="7" width="13.42578125" customWidth="1"/>
    <col min="8" max="8" width="11.42578125" customWidth="1"/>
    <col min="9" max="9" width="13" customWidth="1"/>
    <col min="10" max="10" width="13.140625" customWidth="1"/>
    <col min="11" max="11" width="11.140625" customWidth="1"/>
    <col min="12" max="12" width="14.28515625" customWidth="1"/>
    <col min="13" max="13" width="14.42578125" customWidth="1"/>
    <col min="14" max="14" width="10" customWidth="1"/>
    <col min="15" max="15" width="14.140625" customWidth="1"/>
    <col min="16" max="16" width="10.140625" customWidth="1"/>
    <col min="17" max="17" width="14" customWidth="1"/>
    <col min="18" max="18" width="13.85546875" customWidth="1"/>
    <col min="19" max="19" width="12.42578125" customWidth="1"/>
    <col min="20" max="20" width="12.5703125" customWidth="1"/>
    <col min="21" max="21" width="11" customWidth="1"/>
    <col min="22" max="22" width="14.42578125" customWidth="1"/>
  </cols>
  <sheetData>
    <row r="1" spans="1:30" s="2" customFormat="1" ht="104.25" customHeight="1">
      <c r="A1" s="104" t="s">
        <v>0</v>
      </c>
      <c r="B1" s="106" t="s">
        <v>1</v>
      </c>
      <c r="C1" s="108" t="s">
        <v>15</v>
      </c>
      <c r="D1" s="102" t="s">
        <v>31</v>
      </c>
      <c r="E1" s="108" t="s">
        <v>35</v>
      </c>
      <c r="F1" s="102" t="s">
        <v>12</v>
      </c>
      <c r="G1" s="108" t="s">
        <v>16</v>
      </c>
      <c r="H1" s="102" t="s">
        <v>29</v>
      </c>
      <c r="I1" s="108" t="s">
        <v>17</v>
      </c>
      <c r="J1" s="102" t="s">
        <v>13</v>
      </c>
      <c r="K1" s="108" t="s">
        <v>18</v>
      </c>
      <c r="L1" s="102" t="s">
        <v>3</v>
      </c>
      <c r="M1" s="108" t="s">
        <v>19</v>
      </c>
      <c r="N1" s="102" t="s">
        <v>52</v>
      </c>
      <c r="O1" s="108" t="s">
        <v>20</v>
      </c>
      <c r="P1" s="102" t="s">
        <v>4</v>
      </c>
      <c r="Q1" s="108" t="s">
        <v>53</v>
      </c>
      <c r="R1" s="102" t="s">
        <v>69</v>
      </c>
      <c r="S1" s="108" t="s">
        <v>21</v>
      </c>
      <c r="T1" s="102" t="s">
        <v>68</v>
      </c>
      <c r="U1" s="108" t="s">
        <v>22</v>
      </c>
      <c r="V1" s="110" t="s">
        <v>70</v>
      </c>
      <c r="W1" s="68"/>
      <c r="X1" s="68"/>
      <c r="Y1" s="68"/>
      <c r="Z1" s="68"/>
      <c r="AA1" s="68"/>
      <c r="AB1" s="68"/>
      <c r="AC1" s="68"/>
      <c r="AD1" s="68"/>
    </row>
    <row r="2" spans="1:30" s="2" customFormat="1">
      <c r="A2" s="105"/>
      <c r="B2" s="107"/>
      <c r="C2" s="109"/>
      <c r="D2" s="103"/>
      <c r="E2" s="109"/>
      <c r="F2" s="103"/>
      <c r="G2" s="109"/>
      <c r="H2" s="103"/>
      <c r="I2" s="109"/>
      <c r="J2" s="103"/>
      <c r="K2" s="109"/>
      <c r="L2" s="103"/>
      <c r="M2" s="109"/>
      <c r="N2" s="103"/>
      <c r="O2" s="109"/>
      <c r="P2" s="103"/>
      <c r="Q2" s="109"/>
      <c r="R2" s="103"/>
      <c r="S2" s="109"/>
      <c r="T2" s="103"/>
      <c r="U2" s="109"/>
      <c r="V2" s="111"/>
      <c r="W2" s="68"/>
      <c r="X2" s="68"/>
      <c r="Y2" s="68"/>
      <c r="Z2" s="68"/>
      <c r="AA2" s="68"/>
      <c r="AB2" s="68"/>
      <c r="AC2" s="68"/>
      <c r="AD2" s="68"/>
    </row>
    <row r="3" spans="1:30" s="2" customFormat="1">
      <c r="A3" s="89" t="s">
        <v>5</v>
      </c>
      <c r="B3" s="15">
        <v>121.65</v>
      </c>
      <c r="C3" s="38">
        <f>(B3-B9)/B10</f>
        <v>0.75966099013558841</v>
      </c>
      <c r="D3" s="15">
        <v>0</v>
      </c>
      <c r="E3" s="39">
        <f>(D3-D9)/D10</f>
        <v>0.4840101831190996</v>
      </c>
      <c r="F3" s="15">
        <v>7.1639999999999997</v>
      </c>
      <c r="G3" s="39">
        <f>(F3-F9)/F10</f>
        <v>-0.25338301304731464</v>
      </c>
      <c r="H3" s="15">
        <v>4.4560000000000004</v>
      </c>
      <c r="I3" s="39">
        <f>(H3-H9)/H10</f>
        <v>0.90989566144989809</v>
      </c>
      <c r="J3" s="15">
        <v>1297.568</v>
      </c>
      <c r="K3" s="39">
        <f>(J3-J9)/J10</f>
        <v>-1.0279816412928091</v>
      </c>
      <c r="L3" s="15">
        <v>255.12</v>
      </c>
      <c r="M3" s="39">
        <f>(L3-L9)/L10</f>
        <v>0.3106567061311864</v>
      </c>
      <c r="N3" s="21">
        <v>17.59445809</v>
      </c>
      <c r="O3" s="40">
        <f>(N3-N9)/N10</f>
        <v>0.96371088162664398</v>
      </c>
      <c r="P3" s="21">
        <v>2.0446096649999999</v>
      </c>
      <c r="Q3" s="39">
        <f>(P3-P9)/P10</f>
        <v>-0.20857977366176753</v>
      </c>
      <c r="R3" s="15">
        <v>4.0000000000000001E-3</v>
      </c>
      <c r="S3" s="39">
        <f>(R3-R9)/R10</f>
        <v>-0.76804399785466648</v>
      </c>
      <c r="T3" s="22">
        <v>1.1100000000000001</v>
      </c>
      <c r="U3" s="40">
        <f>(T3-T9)/T10</f>
        <v>-0.96423611366486317</v>
      </c>
      <c r="V3" s="96">
        <f>(C3+E3+G3+I3+K3+M3+O3+Q3+S3+U3)</f>
        <v>0.20570988294099513</v>
      </c>
      <c r="W3" s="68"/>
      <c r="X3" s="68"/>
      <c r="Y3" s="68"/>
      <c r="Z3" s="68"/>
      <c r="AA3" s="68"/>
      <c r="AB3" s="68"/>
      <c r="AC3" s="68"/>
      <c r="AD3" s="68"/>
    </row>
    <row r="4" spans="1:30" s="2" customFormat="1">
      <c r="A4" s="89" t="s">
        <v>6</v>
      </c>
      <c r="B4" s="15">
        <v>112.21</v>
      </c>
      <c r="C4" s="38">
        <f>(B4-B9)/B10</f>
        <v>0.7215154990247139</v>
      </c>
      <c r="D4" s="15">
        <v>66.55</v>
      </c>
      <c r="E4" s="39">
        <f>(D4-D9)/D10</f>
        <v>0.65840772768685929</v>
      </c>
      <c r="F4" s="15">
        <v>4.9829999999999997</v>
      </c>
      <c r="G4" s="39">
        <f>(F4-F9)/F10</f>
        <v>-0.41131292601490527</v>
      </c>
      <c r="H4" s="15">
        <v>3.0710000000000002</v>
      </c>
      <c r="I4" s="39">
        <f>(H4-H9)/H10</f>
        <v>-1.2673771289925857</v>
      </c>
      <c r="J4" s="15">
        <v>2996.3090000000002</v>
      </c>
      <c r="K4" s="39">
        <f>(J4-J9)/J10</f>
        <v>8.1462744899961401E-2</v>
      </c>
      <c r="L4" s="15">
        <v>442.52</v>
      </c>
      <c r="M4" s="39">
        <f>(L4-L9)/L10</f>
        <v>1.0730793302044246</v>
      </c>
      <c r="N4" s="21">
        <v>13.353084770000001</v>
      </c>
      <c r="O4" s="39">
        <f>(N4-N9)/N10</f>
        <v>0.20725918666602658</v>
      </c>
      <c r="P4" s="21">
        <v>2.582159624</v>
      </c>
      <c r="Q4" s="39">
        <f>(P4-P9)/P10</f>
        <v>0.77688447052731213</v>
      </c>
      <c r="R4" s="15">
        <v>2.1999999999999999E-2</v>
      </c>
      <c r="S4" s="39">
        <f>(R4-R9)/R10</f>
        <v>-0.44802566541522221</v>
      </c>
      <c r="T4" s="15">
        <v>5.21</v>
      </c>
      <c r="U4" s="39">
        <f>(T4-T9)/T10</f>
        <v>6.1546985978608179E-2</v>
      </c>
      <c r="V4" s="96">
        <f>(C4+E4+G4+I4+K4+M4+O4+Q4+S4+U4)</f>
        <v>1.453440224565193</v>
      </c>
      <c r="W4" s="68"/>
      <c r="X4" s="68"/>
      <c r="Y4" s="68"/>
      <c r="Z4" s="68"/>
      <c r="AA4" s="68"/>
      <c r="AB4" s="68"/>
      <c r="AC4" s="68"/>
      <c r="AD4" s="68"/>
    </row>
    <row r="5" spans="1:30" s="2" customFormat="1">
      <c r="A5" s="89" t="s">
        <v>7</v>
      </c>
      <c r="B5" s="15">
        <v>-433.7</v>
      </c>
      <c r="C5" s="38">
        <f>(B5-B9)/B10</f>
        <v>-1.4844172395703576</v>
      </c>
      <c r="D5" s="15">
        <v>-379.38</v>
      </c>
      <c r="E5" s="39">
        <f>(D5-D9)/D10</f>
        <v>-0.51017374562795781</v>
      </c>
      <c r="F5" s="15">
        <v>2.5049999999999999</v>
      </c>
      <c r="G5" s="39">
        <f>(F5-F9)/F10</f>
        <v>-0.59074911323805501</v>
      </c>
      <c r="H5" s="22">
        <v>4.1509999999999998</v>
      </c>
      <c r="I5" s="40">
        <f>(H5-H9)/H10</f>
        <v>0.43042403611779789</v>
      </c>
      <c r="J5" s="15">
        <v>3169.5230000000001</v>
      </c>
      <c r="K5" s="39">
        <f>(J5-J9)/J10</f>
        <v>0.19458846560134815</v>
      </c>
      <c r="L5" s="15">
        <v>-31.32</v>
      </c>
      <c r="M5" s="39">
        <f>(L5-L9)/L10</f>
        <v>-0.85470261318331942</v>
      </c>
      <c r="N5" s="21">
        <v>17.249164629999999</v>
      </c>
      <c r="O5" s="40">
        <f>(N5-N9)/N10</f>
        <v>0.90212756807012429</v>
      </c>
      <c r="P5" s="21">
        <v>2.307692308</v>
      </c>
      <c r="Q5" s="39">
        <f>(P5-P9)/P10</f>
        <v>0.27371686426479319</v>
      </c>
      <c r="R5" s="15">
        <v>0.13700000000000001</v>
      </c>
      <c r="S5" s="39">
        <f>(R5-R9)/R10</f>
        <v>1.5965359029478947</v>
      </c>
      <c r="T5" s="15">
        <v>7.53</v>
      </c>
      <c r="U5" s="39">
        <f>(T5-T9)/T10</f>
        <v>0.64199010577686533</v>
      </c>
      <c r="V5" s="96">
        <f>(C5+E5+G5+I5+K5+M5+O5+Q5+S5+U5)</f>
        <v>0.59934023115913382</v>
      </c>
      <c r="W5" s="68"/>
      <c r="X5" s="68"/>
      <c r="Y5" s="68"/>
      <c r="Z5" s="68"/>
      <c r="AA5" s="68"/>
      <c r="AB5" s="68"/>
      <c r="AC5" s="68"/>
      <c r="AD5" s="68"/>
    </row>
    <row r="6" spans="1:30" s="2" customFormat="1">
      <c r="A6" s="89" t="s">
        <v>8</v>
      </c>
      <c r="B6" s="15">
        <v>80.34</v>
      </c>
      <c r="C6" s="38">
        <f>(B6-B9)/B10</f>
        <v>0.59273405816628499</v>
      </c>
      <c r="D6" s="15">
        <v>151.96</v>
      </c>
      <c r="E6" s="39">
        <f>(D6-D9)/D10</f>
        <v>0.88222882883685716</v>
      </c>
      <c r="F6" s="15">
        <v>35.167000000000002</v>
      </c>
      <c r="G6" s="39">
        <f>(F6-F9)/F10</f>
        <v>1.774361761290806</v>
      </c>
      <c r="H6" s="15">
        <v>4.3819999999999997</v>
      </c>
      <c r="I6" s="39">
        <f>(H6-H9)/H10</f>
        <v>0.79356484087751877</v>
      </c>
      <c r="J6" s="15">
        <v>1696.0640000000001</v>
      </c>
      <c r="K6" s="39">
        <f>(J6-J9)/J10</f>
        <v>-0.76772469210498451</v>
      </c>
      <c r="L6" s="15">
        <v>352.15</v>
      </c>
      <c r="M6" s="39">
        <f>(L6-L9)/L10</f>
        <v>0.70541586949205248</v>
      </c>
      <c r="N6" s="21">
        <v>7.3946265709999999</v>
      </c>
      <c r="O6" s="39">
        <f>(N6-N9)/N10</f>
        <v>-0.85543571517900574</v>
      </c>
      <c r="P6" s="21">
        <v>2.588235294</v>
      </c>
      <c r="Q6" s="39">
        <f>(P6-P9)/P10</f>
        <v>0.78802270139171493</v>
      </c>
      <c r="R6" s="15">
        <v>6.0000000000000001E-3</v>
      </c>
      <c r="S6" s="39">
        <f>(R6-R9)/R10</f>
        <v>-0.73248640536139498</v>
      </c>
      <c r="T6" s="22">
        <v>0.91</v>
      </c>
      <c r="U6" s="40">
        <f>(T6-T9)/T10</f>
        <v>-1.0142743136474717</v>
      </c>
      <c r="V6" s="96">
        <f>(C6+E6+G6+I6+K6+M6+O6+Q6+S6+U6)</f>
        <v>2.166406933762377</v>
      </c>
      <c r="W6" s="68"/>
      <c r="X6" s="68"/>
      <c r="Y6" s="68"/>
      <c r="Z6" s="68"/>
      <c r="AA6" s="68"/>
      <c r="AB6" s="68"/>
      <c r="AC6" s="68"/>
      <c r="AD6" s="68"/>
    </row>
    <row r="7" spans="1:30" s="2" customFormat="1">
      <c r="A7" s="89" t="s">
        <v>9</v>
      </c>
      <c r="B7" s="15">
        <v>-212.23</v>
      </c>
      <c r="C7" s="38">
        <f>(B7-B9)/B10</f>
        <v>-0.58949330775622988</v>
      </c>
      <c r="D7" s="15">
        <v>-762.62</v>
      </c>
      <c r="E7" s="39">
        <f xml:space="preserve"> (D7-D9)/D10</f>
        <v>-1.5144729940148582</v>
      </c>
      <c r="F7" s="15">
        <v>3.4969999999999999</v>
      </c>
      <c r="G7" s="39">
        <f>(F7-F9)/F10</f>
        <v>-0.51891670899053099</v>
      </c>
      <c r="H7" s="15">
        <v>3.3260000000000001</v>
      </c>
      <c r="I7" s="39">
        <f>(H7-H9)/H10</f>
        <v>-0.86650740945263394</v>
      </c>
      <c r="J7" s="15">
        <v>5198.4170000000004</v>
      </c>
      <c r="K7" s="39">
        <f>(J7-J9)/J10</f>
        <v>1.5196551228964832</v>
      </c>
      <c r="L7" s="15">
        <v>-124.66</v>
      </c>
      <c r="M7" s="39">
        <f>(L7-L9)/L10</f>
        <v>-1.2344492926443444</v>
      </c>
      <c r="N7" s="21">
        <v>5.3636488150000003</v>
      </c>
      <c r="O7" s="40">
        <f>(N7-N9)/N10</f>
        <v>-1.2176619211837889</v>
      </c>
      <c r="P7" s="21">
        <v>1.269230769</v>
      </c>
      <c r="Q7" s="39">
        <f>(P7-P9)/P10</f>
        <v>-1.6300442625220535</v>
      </c>
      <c r="R7" s="15">
        <v>6.7000000000000004E-2</v>
      </c>
      <c r="S7" s="39">
        <f>(R7-R9)/R10</f>
        <v>0.35202016568338873</v>
      </c>
      <c r="T7" s="15">
        <v>10.06</v>
      </c>
      <c r="U7" s="39">
        <f>(T7-T9)/T10</f>
        <v>1.2749733355568611</v>
      </c>
      <c r="V7" s="96">
        <f>(C7+E7+G7+I7+K7+M7+O7+Q7+S7+U7)</f>
        <v>-4.4248972724277067</v>
      </c>
      <c r="W7" s="68"/>
      <c r="X7" s="68"/>
      <c r="Y7" s="68"/>
      <c r="Z7" s="68"/>
      <c r="AA7" s="68"/>
      <c r="AB7" s="68"/>
      <c r="AC7" s="68"/>
      <c r="AD7" s="68"/>
    </row>
    <row r="8" spans="1:30" s="2" customFormat="1">
      <c r="A8" s="91" t="s">
        <v>10</v>
      </c>
      <c r="B8" s="23">
        <f>MEDIAN(B3:B7)</f>
        <v>80.34</v>
      </c>
      <c r="C8" s="23"/>
      <c r="D8" s="23">
        <f>MEDIAN(D3:D7)</f>
        <v>0</v>
      </c>
      <c r="E8" s="23"/>
      <c r="F8" s="23">
        <f>MEDIAN(F3:F7)</f>
        <v>4.9829999999999997</v>
      </c>
      <c r="G8" s="23"/>
      <c r="H8" s="23">
        <f>MEDIAN(H3:H7)</f>
        <v>4.1509999999999998</v>
      </c>
      <c r="I8" s="23"/>
      <c r="J8" s="23">
        <f>MEDIAN(J3:J7)</f>
        <v>2996.3090000000002</v>
      </c>
      <c r="K8" s="23"/>
      <c r="L8" s="23">
        <f>MEDIAN(L3:L7)</f>
        <v>255.12</v>
      </c>
      <c r="M8" s="23"/>
      <c r="N8" s="24">
        <f>MEDIAN(N3:N7)</f>
        <v>13.353084770000001</v>
      </c>
      <c r="O8" s="24"/>
      <c r="P8" s="23">
        <f>MEDIAN(P3:P7)</f>
        <v>2.307692308</v>
      </c>
      <c r="Q8" s="23"/>
      <c r="R8" s="23">
        <f>MEDIAN(R3:R7)</f>
        <v>2.1999999999999999E-2</v>
      </c>
      <c r="S8" s="23"/>
      <c r="T8" s="24">
        <f>MEDIAN(T3:T7)</f>
        <v>5.21</v>
      </c>
      <c r="U8" s="20"/>
      <c r="V8" s="55"/>
      <c r="W8" s="68"/>
      <c r="X8" s="68"/>
      <c r="Y8" s="68"/>
      <c r="Z8" s="68"/>
      <c r="AA8" s="68"/>
      <c r="AB8" s="68"/>
      <c r="AC8" s="68"/>
      <c r="AD8" s="68"/>
    </row>
    <row r="9" spans="1:30" s="2" customFormat="1">
      <c r="A9" s="91" t="s">
        <v>11</v>
      </c>
      <c r="B9" s="23">
        <f>AVERAGE(B3:B7)</f>
        <v>-66.345999999999989</v>
      </c>
      <c r="C9" s="23"/>
      <c r="D9" s="23">
        <f>AVERAGE(D3:D7)</f>
        <v>-184.69800000000001</v>
      </c>
      <c r="E9" s="23"/>
      <c r="F9" s="23">
        <f>AVERAGE(F3:F7)</f>
        <v>10.6632</v>
      </c>
      <c r="G9" s="23"/>
      <c r="H9" s="23">
        <f>AVERAGE(H3:H7)</f>
        <v>3.8772000000000006</v>
      </c>
      <c r="I9" s="23"/>
      <c r="J9" s="23">
        <f>AVERAGE(J3:J7)</f>
        <v>2871.5762000000004</v>
      </c>
      <c r="K9" s="23"/>
      <c r="L9" s="23">
        <f>AVERAGE(L3:L7)</f>
        <v>178.762</v>
      </c>
      <c r="M9" s="23"/>
      <c r="N9" s="24">
        <f>AVERAGE(N3:N7)</f>
        <v>12.1909965752</v>
      </c>
      <c r="O9" s="24"/>
      <c r="P9" s="23">
        <f>AVERAGE(P3:P7)</f>
        <v>2.1583855320000001</v>
      </c>
      <c r="Q9" s="23"/>
      <c r="R9" s="23">
        <f>AVERAGE(R3:R7)</f>
        <v>4.7200000000000006E-2</v>
      </c>
      <c r="S9" s="23"/>
      <c r="T9" s="24">
        <f>AVERAGE(T3:T7)</f>
        <v>4.9640000000000004</v>
      </c>
      <c r="U9" s="20"/>
      <c r="V9" s="55"/>
      <c r="W9" s="68"/>
      <c r="X9" s="68"/>
      <c r="Y9" s="68"/>
      <c r="Z9" s="68"/>
      <c r="AA9" s="68"/>
      <c r="AB9" s="68"/>
      <c r="AC9" s="68"/>
      <c r="AD9" s="68"/>
    </row>
    <row r="10" spans="1:30" s="2" customFormat="1" ht="15.75" thickBot="1">
      <c r="A10" s="97" t="s">
        <v>14</v>
      </c>
      <c r="B10" s="94">
        <f>STDEV(B3:B7)</f>
        <v>247.47354733385143</v>
      </c>
      <c r="C10" s="94"/>
      <c r="D10" s="94">
        <f t="shared" ref="D10:T10" si="0">STDEV(D3:D7)</f>
        <v>381.59940935488885</v>
      </c>
      <c r="E10" s="94"/>
      <c r="F10" s="94">
        <f t="shared" si="0"/>
        <v>13.809923395877327</v>
      </c>
      <c r="G10" s="94"/>
      <c r="H10" s="94">
        <f t="shared" si="0"/>
        <v>0.63611689177382724</v>
      </c>
      <c r="I10" s="94"/>
      <c r="J10" s="94">
        <f t="shared" si="0"/>
        <v>1531.1637258623589</v>
      </c>
      <c r="K10" s="94"/>
      <c r="L10" s="94">
        <f t="shared" si="0"/>
        <v>245.7954342944555</v>
      </c>
      <c r="M10" s="94"/>
      <c r="N10" s="94">
        <f t="shared" si="0"/>
        <v>5.6069321388999134</v>
      </c>
      <c r="O10" s="94"/>
      <c r="P10" s="94">
        <f t="shared" si="0"/>
        <v>0.54547890719499426</v>
      </c>
      <c r="Q10" s="94"/>
      <c r="R10" s="94">
        <f t="shared" si="0"/>
        <v>5.624677768548169E-2</v>
      </c>
      <c r="S10" s="94"/>
      <c r="T10" s="94">
        <f t="shared" si="0"/>
        <v>3.9969463343907941</v>
      </c>
      <c r="U10" s="98"/>
      <c r="V10" s="58"/>
      <c r="W10" s="68"/>
      <c r="X10" s="68"/>
      <c r="Y10" s="68"/>
      <c r="Z10" s="68"/>
      <c r="AA10" s="68"/>
      <c r="AB10" s="68"/>
      <c r="AC10" s="68"/>
      <c r="AD10" s="68"/>
    </row>
    <row r="12" spans="1:30" s="5" customFormat="1" ht="15.75" thickBo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30" ht="15.75" thickBot="1">
      <c r="A13" s="99" t="s">
        <v>63</v>
      </c>
      <c r="B13" s="100"/>
      <c r="C13" s="100"/>
      <c r="D13" s="100"/>
      <c r="E13" s="101"/>
    </row>
    <row r="14" spans="1:30" ht="15.75" thickBot="1">
      <c r="A14" s="77">
        <v>2000</v>
      </c>
      <c r="B14" s="78" t="s">
        <v>71</v>
      </c>
      <c r="C14" s="78" t="s">
        <v>32</v>
      </c>
      <c r="D14" s="78" t="s">
        <v>33</v>
      </c>
      <c r="E14" s="79" t="s">
        <v>34</v>
      </c>
    </row>
    <row r="15" spans="1:30" ht="17.25" customHeight="1">
      <c r="A15" s="75" t="s">
        <v>5</v>
      </c>
      <c r="B15" s="75">
        <f>C3+E3+M3</f>
        <v>1.5543278793858744</v>
      </c>
      <c r="C15" s="76">
        <f>O3+Q3</f>
        <v>0.75513110796487648</v>
      </c>
      <c r="D15" s="75">
        <f>G3+I3+K3</f>
        <v>-0.37146899289022572</v>
      </c>
      <c r="E15" s="76">
        <f>S3+U3</f>
        <v>-1.7322801115195297</v>
      </c>
    </row>
    <row r="16" spans="1:30">
      <c r="A16" s="2" t="s">
        <v>6</v>
      </c>
      <c r="B16" s="2">
        <f>C4+E4+M4</f>
        <v>2.4530025569159979</v>
      </c>
      <c r="C16" s="2">
        <f>O4+Q4</f>
        <v>0.98414365719333874</v>
      </c>
      <c r="D16" s="2">
        <f>G4+I4+K4</f>
        <v>-1.5972273101075296</v>
      </c>
      <c r="E16" s="2">
        <f>S4+U4</f>
        <v>-0.38647867943661401</v>
      </c>
    </row>
    <row r="17" spans="1:5">
      <c r="A17" s="2" t="s">
        <v>7</v>
      </c>
      <c r="B17" s="2">
        <f>C5+E5+M5</f>
        <v>-2.8492935983816348</v>
      </c>
      <c r="C17" s="3">
        <f>O5+Q5</f>
        <v>1.1758444323349175</v>
      </c>
      <c r="D17" s="3">
        <f>G5+I5+K5</f>
        <v>3.4263388481091034E-2</v>
      </c>
      <c r="E17" s="2">
        <f>S5+U5</f>
        <v>2.2385260087247598</v>
      </c>
    </row>
    <row r="18" spans="1:5">
      <c r="A18" s="2" t="s">
        <v>8</v>
      </c>
      <c r="B18" s="2">
        <f>C6+E6+M6</f>
        <v>2.1803787564951946</v>
      </c>
      <c r="C18" s="2">
        <f>O6+Q6</f>
        <v>-6.741301378729081E-2</v>
      </c>
      <c r="D18" s="2">
        <f>G6+I6+K6</f>
        <v>1.8002019100633404</v>
      </c>
      <c r="E18" s="3">
        <f>S6+U6</f>
        <v>-1.7467607190088668</v>
      </c>
    </row>
    <row r="19" spans="1:5">
      <c r="A19" s="2" t="s">
        <v>9</v>
      </c>
      <c r="B19" s="2">
        <f>C7+E7+M7</f>
        <v>-3.3384155944154323</v>
      </c>
      <c r="C19" s="3">
        <f>O7+Q7</f>
        <v>-2.8477061837058422</v>
      </c>
      <c r="D19" s="2">
        <f>G7+I7+K7</f>
        <v>0.13423100445331815</v>
      </c>
      <c r="E19" s="2">
        <f>S7+U7</f>
        <v>1.6269935012402499</v>
      </c>
    </row>
  </sheetData>
  <mergeCells count="23">
    <mergeCell ref="U1:U2"/>
    <mergeCell ref="V1:V2"/>
    <mergeCell ref="I1:I2"/>
    <mergeCell ref="K1:K2"/>
    <mergeCell ref="M1:M2"/>
    <mergeCell ref="O1:O2"/>
    <mergeCell ref="Q1:Q2"/>
    <mergeCell ref="A13:E13"/>
    <mergeCell ref="N1:N2"/>
    <mergeCell ref="P1:P2"/>
    <mergeCell ref="R1:R2"/>
    <mergeCell ref="T1:T2"/>
    <mergeCell ref="A1:A2"/>
    <mergeCell ref="D1:D2"/>
    <mergeCell ref="F1:F2"/>
    <mergeCell ref="H1:H2"/>
    <mergeCell ref="J1:J2"/>
    <mergeCell ref="L1:L2"/>
    <mergeCell ref="B1:B2"/>
    <mergeCell ref="C1:C2"/>
    <mergeCell ref="E1:E2"/>
    <mergeCell ref="G1:G2"/>
    <mergeCell ref="S1:S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6"/>
  <sheetViews>
    <sheetView zoomScaleNormal="100" workbookViewId="0">
      <selection activeCell="F15" sqref="F15"/>
    </sheetView>
  </sheetViews>
  <sheetFormatPr defaultRowHeight="15"/>
  <cols>
    <col min="1" max="1" width="13.42578125" customWidth="1"/>
    <col min="2" max="2" width="13.28515625" customWidth="1"/>
    <col min="3" max="3" width="14.28515625" customWidth="1"/>
    <col min="4" max="4" width="12.42578125" customWidth="1"/>
    <col min="5" max="5" width="13.5703125" customWidth="1"/>
    <col min="6" max="6" width="14.42578125" customWidth="1"/>
    <col min="7" max="7" width="13.42578125" customWidth="1"/>
    <col min="8" max="8" width="11.85546875" customWidth="1"/>
    <col min="9" max="9" width="13.42578125" customWidth="1"/>
    <col min="10" max="10" width="15.42578125" customWidth="1"/>
    <col min="11" max="11" width="13.28515625" customWidth="1"/>
    <col min="13" max="13" width="14.85546875" customWidth="1"/>
    <col min="14" max="14" width="9.140625" customWidth="1"/>
    <col min="15" max="15" width="14.42578125" customWidth="1"/>
    <col min="17" max="17" width="16.140625" customWidth="1"/>
    <col min="19" max="19" width="16.28515625" customWidth="1"/>
    <col min="21" max="21" width="11.42578125" bestFit="1" customWidth="1"/>
    <col min="22" max="23" width="14" customWidth="1"/>
  </cols>
  <sheetData>
    <row r="1" spans="1:2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5"/>
      <c r="W1" s="6"/>
    </row>
    <row r="2" spans="1:23" ht="15.75" thickBo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6"/>
      <c r="W2" s="6"/>
    </row>
    <row r="3" spans="1:23" ht="56.25" customHeight="1">
      <c r="A3" s="116" t="s">
        <v>0</v>
      </c>
      <c r="B3" s="86" t="s">
        <v>1</v>
      </c>
      <c r="C3" s="122" t="s">
        <v>25</v>
      </c>
      <c r="D3" s="118" t="s">
        <v>31</v>
      </c>
      <c r="E3" s="122" t="s">
        <v>25</v>
      </c>
      <c r="F3" s="118" t="s">
        <v>12</v>
      </c>
      <c r="G3" s="122" t="s">
        <v>25</v>
      </c>
      <c r="H3" s="118" t="s">
        <v>30</v>
      </c>
      <c r="I3" s="122" t="s">
        <v>25</v>
      </c>
      <c r="J3" s="118" t="s">
        <v>23</v>
      </c>
      <c r="K3" s="122" t="s">
        <v>25</v>
      </c>
      <c r="L3" s="118" t="s">
        <v>3</v>
      </c>
      <c r="M3" s="122" t="s">
        <v>25</v>
      </c>
      <c r="N3" s="120" t="s">
        <v>24</v>
      </c>
      <c r="O3" s="122" t="s">
        <v>25</v>
      </c>
      <c r="P3" s="120" t="s">
        <v>4</v>
      </c>
      <c r="Q3" s="122" t="s">
        <v>25</v>
      </c>
      <c r="R3" s="118" t="s">
        <v>65</v>
      </c>
      <c r="S3" s="122" t="s">
        <v>25</v>
      </c>
      <c r="T3" s="118" t="s">
        <v>66</v>
      </c>
      <c r="U3" s="122" t="s">
        <v>25</v>
      </c>
      <c r="V3" s="124" t="s">
        <v>26</v>
      </c>
      <c r="W3" s="115"/>
    </row>
    <row r="4" spans="1:23" ht="47.25" customHeight="1">
      <c r="A4" s="117"/>
      <c r="B4" s="69" t="s">
        <v>2</v>
      </c>
      <c r="C4" s="123"/>
      <c r="D4" s="119"/>
      <c r="E4" s="123"/>
      <c r="F4" s="119"/>
      <c r="G4" s="123"/>
      <c r="H4" s="119"/>
      <c r="I4" s="123"/>
      <c r="J4" s="119"/>
      <c r="K4" s="123"/>
      <c r="L4" s="119"/>
      <c r="M4" s="123"/>
      <c r="N4" s="121"/>
      <c r="O4" s="123"/>
      <c r="P4" s="121"/>
      <c r="Q4" s="123"/>
      <c r="R4" s="119"/>
      <c r="S4" s="123"/>
      <c r="T4" s="119"/>
      <c r="U4" s="123"/>
      <c r="V4" s="125"/>
      <c r="W4" s="115"/>
    </row>
    <row r="5" spans="1:23">
      <c r="A5" s="87"/>
      <c r="B5" s="45"/>
      <c r="C5" s="46"/>
      <c r="D5" s="45"/>
      <c r="E5" s="46"/>
      <c r="F5" s="45"/>
      <c r="G5" s="46"/>
      <c r="H5" s="45"/>
      <c r="I5" s="46"/>
      <c r="J5" s="45"/>
      <c r="K5" s="46"/>
      <c r="L5" s="45"/>
      <c r="M5" s="46"/>
      <c r="N5" s="47"/>
      <c r="O5" s="46"/>
      <c r="P5" s="47"/>
      <c r="Q5" s="46"/>
      <c r="R5" s="45"/>
      <c r="S5" s="46"/>
      <c r="T5" s="45"/>
      <c r="U5" s="46"/>
      <c r="V5" s="88"/>
      <c r="W5" s="27"/>
    </row>
    <row r="6" spans="1:23">
      <c r="A6" s="89" t="s">
        <v>5</v>
      </c>
      <c r="B6" s="15">
        <v>112.19</v>
      </c>
      <c r="C6" s="39">
        <f>(B6-B12)/B13</f>
        <v>0.64547178949209616</v>
      </c>
      <c r="D6" s="22">
        <v>0</v>
      </c>
      <c r="E6" s="40">
        <f>(D6-D12)/D13</f>
        <v>0.40614165704889144</v>
      </c>
      <c r="F6" s="15">
        <v>7.7249999999999996</v>
      </c>
      <c r="G6" s="39">
        <f>(F6-F12)/F13</f>
        <v>-0.16317479621945025</v>
      </c>
      <c r="H6" s="15">
        <v>7.83</v>
      </c>
      <c r="I6" s="39">
        <f>(H6-H12)/H13</f>
        <v>1.6477206902360517</v>
      </c>
      <c r="J6" s="15">
        <v>1965.7840000000001</v>
      </c>
      <c r="K6" s="39">
        <f>(J6-J12)/J13</f>
        <v>-0.94426033661715836</v>
      </c>
      <c r="L6" s="15">
        <v>159.54</v>
      </c>
      <c r="M6" s="39">
        <f>(L6-L12)/L13</f>
        <v>0.4112921436168625</v>
      </c>
      <c r="N6" s="21">
        <v>24.652300480000001</v>
      </c>
      <c r="O6" s="40">
        <f>(N6-N12)/N13</f>
        <v>1.2470863445346627</v>
      </c>
      <c r="P6" s="21">
        <v>2.731092437</v>
      </c>
      <c r="Q6" s="40">
        <f>(P6-P12)/P13</f>
        <v>1.0572862182880849</v>
      </c>
      <c r="R6" s="15">
        <v>1.2999999999999999E-2</v>
      </c>
      <c r="S6" s="39">
        <f>(R6-R12)/R13</f>
        <v>-0.28856035115010648</v>
      </c>
      <c r="T6" s="22">
        <v>1.74</v>
      </c>
      <c r="U6" s="40">
        <f>(T6-T12)/T13</f>
        <v>-0.92968259359528005</v>
      </c>
      <c r="V6" s="90">
        <f>(C6+E6+G6+I6+K6+M6+O6+Q6+S6+U6)</f>
        <v>3.0893207656346533</v>
      </c>
      <c r="W6" s="27"/>
    </row>
    <row r="7" spans="1:23">
      <c r="A7" s="89" t="s">
        <v>6</v>
      </c>
      <c r="B7" s="15">
        <v>105.33</v>
      </c>
      <c r="C7" s="39">
        <f>(B7-B12)/B13</f>
        <v>0.62630339927938894</v>
      </c>
      <c r="D7" s="15">
        <v>68.94</v>
      </c>
      <c r="E7" s="39">
        <f>(D7-D12)/D13</f>
        <v>0.6001347135917966</v>
      </c>
      <c r="F7" s="15">
        <v>6.6340000000000003</v>
      </c>
      <c r="G7" s="39">
        <f>(F7-F12)/F13</f>
        <v>-0.26429015613960244</v>
      </c>
      <c r="H7" s="15">
        <v>6.1269999999999998</v>
      </c>
      <c r="I7" s="39">
        <f>(H7-H12)/H13</f>
        <v>0.22606280419288849</v>
      </c>
      <c r="J7" s="15">
        <v>3679.9780000000001</v>
      </c>
      <c r="K7" s="39">
        <f>(J7-J12)/J13</f>
        <v>-0.13173841105388914</v>
      </c>
      <c r="L7" s="15">
        <v>354.11</v>
      </c>
      <c r="M7" s="39">
        <f>(L7-L12)/L13</f>
        <v>1.2992366687548162</v>
      </c>
      <c r="N7" s="21">
        <v>19.057907530000001</v>
      </c>
      <c r="O7" s="40">
        <f>(N7-N12)/N13</f>
        <v>0.53919319021900913</v>
      </c>
      <c r="P7" s="21">
        <v>2.4090909090000001</v>
      </c>
      <c r="Q7" s="40">
        <f>(P7-P12)/P13</f>
        <v>0.49356309704918888</v>
      </c>
      <c r="R7" s="15">
        <v>5.0000000000000001E-3</v>
      </c>
      <c r="S7" s="39">
        <f>(R7-R12)/R13</f>
        <v>-0.76949426973361723</v>
      </c>
      <c r="T7" s="22">
        <v>6.06</v>
      </c>
      <c r="U7" s="40">
        <f>(T7-T12)/T13</f>
        <v>-8.1303040504530147E-2</v>
      </c>
      <c r="V7" s="90">
        <f>(C7+E7+G7+I7+K7+M7+O7+Q7+S7+U7)</f>
        <v>2.5376679956554495</v>
      </c>
      <c r="W7" s="27"/>
    </row>
    <row r="8" spans="1:23">
      <c r="A8" s="89" t="s">
        <v>7</v>
      </c>
      <c r="B8" s="15">
        <v>-703.2</v>
      </c>
      <c r="C8" s="39">
        <f>(B8-B12)/B13</f>
        <v>-1.6329121311404537</v>
      </c>
      <c r="D8" s="22">
        <v>-120.26</v>
      </c>
      <c r="E8" s="40">
        <f>(D8-D12)/D13</f>
        <v>6.7737175182779358E-2</v>
      </c>
      <c r="F8" s="15">
        <v>1.363</v>
      </c>
      <c r="G8" s="39">
        <f>(F8-F12)/F13</f>
        <v>-0.75281358614796401</v>
      </c>
      <c r="H8" s="15">
        <v>5.319</v>
      </c>
      <c r="I8" s="39">
        <f>(H8-H12)/H13</f>
        <v>-0.44845250521572894</v>
      </c>
      <c r="J8" s="15">
        <v>5599.9040000000005</v>
      </c>
      <c r="K8" s="39">
        <f>(J8-J12)/J13</f>
        <v>0.77829975875593727</v>
      </c>
      <c r="L8" s="15">
        <v>-187.92</v>
      </c>
      <c r="M8" s="39">
        <f>(L8-L12)/L13</f>
        <v>-1.1743850147551034</v>
      </c>
      <c r="N8" s="21">
        <v>11.90940193</v>
      </c>
      <c r="O8" s="40">
        <f>(N8-N12)/N13</f>
        <v>-0.36535145350808484</v>
      </c>
      <c r="P8" s="21">
        <v>1.5728155340000001</v>
      </c>
      <c r="Q8" s="39">
        <f>(P8-P12)/P13</f>
        <v>-0.9704913362894888</v>
      </c>
      <c r="R8" s="15">
        <v>4.2000000000000003E-2</v>
      </c>
      <c r="S8" s="39">
        <f>(R8-R12)/R13</f>
        <v>1.4548251037151203</v>
      </c>
      <c r="T8" s="22">
        <v>12.94</v>
      </c>
      <c r="U8" s="40">
        <f>(T8-T12)/T13</f>
        <v>1.2698199514548125</v>
      </c>
      <c r="V8" s="90">
        <f>(C8+E8+G8+I8+K8+M8+O8+Q8+S8+U8)</f>
        <v>-1.7737240379481742</v>
      </c>
      <c r="W8" s="27"/>
    </row>
    <row r="9" spans="1:23">
      <c r="A9" s="89" t="s">
        <v>8</v>
      </c>
      <c r="B9" s="15">
        <v>117.35</v>
      </c>
      <c r="C9" s="39">
        <f>(B9-B12)/B13</f>
        <v>0.65988999554130445</v>
      </c>
      <c r="D9" s="15">
        <v>92.28</v>
      </c>
      <c r="E9" s="39">
        <f>(D9-D12)/D13</f>
        <v>0.66581208434479056</v>
      </c>
      <c r="F9" s="15">
        <v>28.25</v>
      </c>
      <c r="G9" s="39">
        <f>(F9-F12)/F13</f>
        <v>1.7391100455414339</v>
      </c>
      <c r="H9" s="15">
        <v>4.8920000000000003</v>
      </c>
      <c r="I9" s="39">
        <f>(H9-H12)/H13</f>
        <v>-0.80491047194528276</v>
      </c>
      <c r="J9" s="15">
        <v>1941.222</v>
      </c>
      <c r="K9" s="39">
        <f>(J9-J12)/J13</f>
        <v>-0.95590263820944321</v>
      </c>
      <c r="L9" s="15">
        <v>132.66999999999999</v>
      </c>
      <c r="M9" s="39">
        <f>(L9-L12)/L13</f>
        <v>0.28866753863944145</v>
      </c>
      <c r="N9" s="21">
        <v>3.5630613040000001</v>
      </c>
      <c r="O9" s="40">
        <f>(N9-N12)/N13</f>
        <v>-1.4214655744748697</v>
      </c>
      <c r="P9" s="21">
        <v>2.4607329839999998</v>
      </c>
      <c r="Q9" s="39">
        <f>(P9-P12)/P13</f>
        <v>0.58397208326447481</v>
      </c>
      <c r="R9" s="15">
        <v>2E-3</v>
      </c>
      <c r="S9" s="39">
        <f>(R9-R12)/R13</f>
        <v>-0.94984448920243392</v>
      </c>
      <c r="T9" s="22">
        <v>1.43</v>
      </c>
      <c r="U9" s="40">
        <f>(T9-T12)/T13</f>
        <v>-0.99056168189577376</v>
      </c>
      <c r="V9" s="90">
        <f>(C9+E9+G9+I9+K9+M9+O9+Q9+S9+U9)</f>
        <v>-1.1852331083963583</v>
      </c>
      <c r="W9" s="27"/>
    </row>
    <row r="10" spans="1:23">
      <c r="A10" s="89" t="s">
        <v>9</v>
      </c>
      <c r="B10" s="15">
        <v>-225.73</v>
      </c>
      <c r="C10" s="39">
        <f>(B10-B12)/B13</f>
        <v>-0.2987530531723358</v>
      </c>
      <c r="D10" s="15">
        <v>-762.62</v>
      </c>
      <c r="E10" s="39">
        <f>(D10-D12)/D13</f>
        <v>-1.739825630168258</v>
      </c>
      <c r="F10" s="15">
        <v>3.456</v>
      </c>
      <c r="G10" s="39">
        <f>(F10-F12)/F13</f>
        <v>-0.55883150703441808</v>
      </c>
      <c r="H10" s="15">
        <v>5.1130000000000004</v>
      </c>
      <c r="I10" s="39">
        <f>(H10-H12)/H13</f>
        <v>-0.62042051726792558</v>
      </c>
      <c r="J10" s="15">
        <v>6602.6580000000004</v>
      </c>
      <c r="K10" s="39">
        <f>(J10-J12)/J13</f>
        <v>1.2536016271245527</v>
      </c>
      <c r="L10" s="15">
        <v>-111.32</v>
      </c>
      <c r="M10" s="39">
        <f>(L10-L12)/L13</f>
        <v>-0.82481133625601688</v>
      </c>
      <c r="N10" s="21">
        <v>14.800977489999999</v>
      </c>
      <c r="O10" s="40">
        <f>(N10-N12)/N13</f>
        <v>5.3749322928236479E-4</v>
      </c>
      <c r="P10" s="21">
        <v>1.462093863</v>
      </c>
      <c r="Q10" s="39">
        <f>(P10-P12)/P13</f>
        <v>-1.1643300623122617</v>
      </c>
      <c r="R10" s="15">
        <v>2.7E-2</v>
      </c>
      <c r="S10" s="39">
        <f>(R10-R12)/R13</f>
        <v>0.55307400637103743</v>
      </c>
      <c r="T10" s="15">
        <v>10.199999999999999</v>
      </c>
      <c r="U10" s="39">
        <f>(T10-T12)/T13</f>
        <v>0.73172736454077192</v>
      </c>
      <c r="V10" s="90">
        <f>(C10+E10+G10+I10+K10+M10+O10+Q10+S10+U10)</f>
        <v>-2.6680316149455714</v>
      </c>
      <c r="W10" s="27"/>
    </row>
    <row r="11" spans="1:23">
      <c r="A11" s="91" t="s">
        <v>10</v>
      </c>
      <c r="B11" s="23">
        <f>MEDIAN(B6:B10)</f>
        <v>105.33</v>
      </c>
      <c r="C11" s="26"/>
      <c r="D11" s="24">
        <f>MEDIAN(D6:D10)</f>
        <v>0</v>
      </c>
      <c r="E11" s="26"/>
      <c r="F11" s="23">
        <f>MEDIAN(F6:F10)</f>
        <v>6.6340000000000003</v>
      </c>
      <c r="G11" s="26"/>
      <c r="H11" s="23">
        <f>MEDIAN(H6:H10)</f>
        <v>5.319</v>
      </c>
      <c r="I11" s="26"/>
      <c r="J11" s="23">
        <f>MEDIAN(J6:J10)</f>
        <v>3679.9780000000001</v>
      </c>
      <c r="K11" s="26"/>
      <c r="L11" s="23">
        <f>MEDIAN(L6:L10)</f>
        <v>132.66999999999999</v>
      </c>
      <c r="M11" s="26"/>
      <c r="N11" s="24">
        <f>MEDIAN(N6:N10)</f>
        <v>14.800977489999999</v>
      </c>
      <c r="O11" s="26"/>
      <c r="P11" s="24">
        <f>MEDIAN(P6:P10)</f>
        <v>2.4090909090000001</v>
      </c>
      <c r="Q11" s="26"/>
      <c r="R11" s="23">
        <f>MEDIAN(R6:R10)</f>
        <v>1.2999999999999999E-2</v>
      </c>
      <c r="S11" s="26"/>
      <c r="T11" s="24">
        <f>MEDIAN(T6:T10)</f>
        <v>6.06</v>
      </c>
      <c r="U11" s="41"/>
      <c r="V11" s="92"/>
      <c r="W11" s="6"/>
    </row>
    <row r="12" spans="1:23">
      <c r="A12" s="91" t="s">
        <v>11</v>
      </c>
      <c r="B12" s="23">
        <f>AVERAGE(B6:B10)</f>
        <v>-118.81200000000001</v>
      </c>
      <c r="C12" s="23"/>
      <c r="D12" s="24">
        <f>AVERAGE(D6:D10)</f>
        <v>-144.33199999999999</v>
      </c>
      <c r="E12" s="26"/>
      <c r="F12" s="23">
        <f>AVERAGE(F6:F10)</f>
        <v>9.4856000000000016</v>
      </c>
      <c r="G12" s="26"/>
      <c r="H12" s="23">
        <f>AVERAGE(H6:H10)</f>
        <v>5.8561999999999994</v>
      </c>
      <c r="I12" s="26"/>
      <c r="J12" s="23">
        <f>AVERAGE(J6:J10)</f>
        <v>3957.9092000000005</v>
      </c>
      <c r="K12" s="26"/>
      <c r="L12" s="23">
        <f>AVERAGE(L6:L10)</f>
        <v>69.415999999999997</v>
      </c>
      <c r="M12" s="26"/>
      <c r="N12" s="24">
        <f>AVERAGE(N6:N10)</f>
        <v>14.796729746800001</v>
      </c>
      <c r="O12" s="26"/>
      <c r="P12" s="24">
        <f>AVERAGE(P6:P10)</f>
        <v>2.1271651454000002</v>
      </c>
      <c r="Q12" s="26"/>
      <c r="R12" s="23">
        <f>AVERAGE(R6:R10)</f>
        <v>1.78E-2</v>
      </c>
      <c r="S12" s="26"/>
      <c r="T12" s="24">
        <f>AVERAGE(T6:T10)</f>
        <v>6.4739999999999993</v>
      </c>
      <c r="U12" s="24"/>
      <c r="V12" s="92"/>
      <c r="W12" s="6"/>
    </row>
    <row r="13" spans="1:23" ht="15.75" thickBot="1">
      <c r="A13" s="93" t="s">
        <v>27</v>
      </c>
      <c r="B13" s="94">
        <f>STDEV(B6:B10)</f>
        <v>357.88086134913669</v>
      </c>
      <c r="C13" s="94"/>
      <c r="D13" s="94">
        <f>STDEV(D6:D10)</f>
        <v>355.37354392244788</v>
      </c>
      <c r="E13" s="94"/>
      <c r="F13" s="94">
        <f>STDEV(F6:F10)</f>
        <v>10.78965649592238</v>
      </c>
      <c r="G13" s="94"/>
      <c r="H13" s="94">
        <f>STDEV(H6:H10)</f>
        <v>1.1978971992621121</v>
      </c>
      <c r="I13" s="94"/>
      <c r="J13" s="94">
        <f>STDEV(J6:J10)</f>
        <v>2109.7202993158116</v>
      </c>
      <c r="K13" s="94"/>
      <c r="L13" s="94">
        <f>STDEV(L6:L10)</f>
        <v>219.12404941037394</v>
      </c>
      <c r="M13" s="94"/>
      <c r="N13" s="94">
        <f>STDEV(N6:N10)</f>
        <v>7.9028775965608888</v>
      </c>
      <c r="O13" s="94"/>
      <c r="P13" s="94">
        <f>STDEV(P6:P10)</f>
        <v>0.57120511092810278</v>
      </c>
      <c r="Q13" s="94"/>
      <c r="R13" s="94">
        <f>STDEV(R6:R10)</f>
        <v>1.6634301909007186E-2</v>
      </c>
      <c r="S13" s="94"/>
      <c r="T13" s="94">
        <f>STDEV(T6:T10)</f>
        <v>5.0920604866792392</v>
      </c>
      <c r="U13" s="94"/>
      <c r="V13" s="95"/>
      <c r="W13" s="6"/>
    </row>
    <row r="14" spans="1:23" ht="15.75" thickBot="1">
      <c r="A14" s="10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W14" s="6"/>
    </row>
    <row r="15" spans="1:23" ht="15.75" thickBot="1">
      <c r="A15" s="112" t="s">
        <v>64</v>
      </c>
      <c r="B15" s="113"/>
      <c r="C15" s="113"/>
      <c r="D15" s="113"/>
      <c r="E15" s="114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3" ht="15.75" thickBot="1">
      <c r="A16" s="72">
        <v>2014</v>
      </c>
      <c r="B16" s="73" t="s">
        <v>71</v>
      </c>
      <c r="C16" s="73" t="s">
        <v>32</v>
      </c>
      <c r="D16" s="73" t="s">
        <v>33</v>
      </c>
      <c r="E16" s="74" t="s">
        <v>36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>
      <c r="A17" s="70" t="s">
        <v>5</v>
      </c>
      <c r="B17" s="71">
        <f>C6+E6+M6</f>
        <v>1.4629055901578503</v>
      </c>
      <c r="C17" s="71">
        <f>O6+Q6</f>
        <v>2.3043725628227474</v>
      </c>
      <c r="D17" s="70">
        <f>G6+I6+K6</f>
        <v>0.54028555739944306</v>
      </c>
      <c r="E17" s="71">
        <f>S6+U6</f>
        <v>-1.2182429447453864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>
      <c r="A18" s="29" t="s">
        <v>6</v>
      </c>
      <c r="B18" s="29">
        <f>C7+E7+M7</f>
        <v>2.5256747816260017</v>
      </c>
      <c r="C18" s="43">
        <f>O7+Q7</f>
        <v>1.0327562872681981</v>
      </c>
      <c r="D18" s="29">
        <f>G7+I7+K7</f>
        <v>-0.16996576300060309</v>
      </c>
      <c r="E18" s="43">
        <f>S7+U7</f>
        <v>-0.85079731023814742</v>
      </c>
      <c r="F18" s="9"/>
      <c r="G18" s="9"/>
      <c r="H18" s="9"/>
      <c r="I18" s="9"/>
      <c r="J18" s="9"/>
      <c r="K18" s="9"/>
      <c r="L18" s="9"/>
      <c r="M18" s="9"/>
      <c r="N18" s="9"/>
      <c r="O18" s="44"/>
      <c r="P18" s="9"/>
      <c r="Q18" s="9"/>
      <c r="R18" s="9"/>
      <c r="S18" s="9"/>
      <c r="T18" s="9"/>
      <c r="U18" s="9"/>
    </row>
    <row r="19" spans="1:21">
      <c r="A19" s="29" t="s">
        <v>7</v>
      </c>
      <c r="B19" s="43">
        <f>C8+E8+M8</f>
        <v>-2.7395599707127776</v>
      </c>
      <c r="C19" s="43">
        <f>O8+Q8</f>
        <v>-1.3358427897975735</v>
      </c>
      <c r="D19" s="43">
        <f>G8+I8+K8</f>
        <v>-0.42296633260775574</v>
      </c>
      <c r="E19" s="43">
        <f>S8+U8</f>
        <v>2.7246450551699328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>
      <c r="A20" s="29" t="s">
        <v>8</v>
      </c>
      <c r="B20" s="29">
        <f>C9+E9+M9</f>
        <v>1.6143696185255365</v>
      </c>
      <c r="C20" s="43">
        <f>O9+Q9</f>
        <v>-0.83749349121039485</v>
      </c>
      <c r="D20" s="29">
        <f>G9+I9+K9</f>
        <v>-2.1703064613292078E-2</v>
      </c>
      <c r="E20" s="43">
        <f>S9+U9</f>
        <v>-1.9404061710982077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>
      <c r="A21" s="29" t="s">
        <v>9</v>
      </c>
      <c r="B21" s="29">
        <f>C10+E10+M10</f>
        <v>-2.8633900195966104</v>
      </c>
      <c r="C21" s="43">
        <f>O10+Q10</f>
        <v>-1.1637925690829793</v>
      </c>
      <c r="D21" s="29">
        <f>G10+I10+K10</f>
        <v>7.4349602822209038E-2</v>
      </c>
      <c r="E21" s="29">
        <f>S10+U10</f>
        <v>1.2848013709118093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</sheetData>
  <mergeCells count="23">
    <mergeCell ref="U3:U4"/>
    <mergeCell ref="V3:V4"/>
    <mergeCell ref="K3:K4"/>
    <mergeCell ref="M3:M4"/>
    <mergeCell ref="O3:O4"/>
    <mergeCell ref="Q3:Q4"/>
    <mergeCell ref="S3:S4"/>
    <mergeCell ref="A15:E15"/>
    <mergeCell ref="W3:W4"/>
    <mergeCell ref="A3:A4"/>
    <mergeCell ref="D3:D4"/>
    <mergeCell ref="F3:F4"/>
    <mergeCell ref="H3:H4"/>
    <mergeCell ref="J3:J4"/>
    <mergeCell ref="L3:L4"/>
    <mergeCell ref="N3:N4"/>
    <mergeCell ref="P3:P4"/>
    <mergeCell ref="R3:R4"/>
    <mergeCell ref="T3:T4"/>
    <mergeCell ref="C3:C4"/>
    <mergeCell ref="E3:E4"/>
    <mergeCell ref="G3:G4"/>
    <mergeCell ref="I3:I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6"/>
  <sheetViews>
    <sheetView topLeftCell="A13" zoomScaleNormal="100" workbookViewId="0">
      <selection activeCell="G47" sqref="G47"/>
    </sheetView>
  </sheetViews>
  <sheetFormatPr defaultRowHeight="15"/>
  <cols>
    <col min="1" max="1" width="19.42578125" customWidth="1"/>
    <col min="2" max="2" width="17.7109375" customWidth="1"/>
    <col min="3" max="3" width="15.7109375" customWidth="1"/>
    <col min="4" max="4" width="15.140625" customWidth="1"/>
    <col min="5" max="5" width="21.140625" customWidth="1"/>
    <col min="6" max="6" width="20.42578125" customWidth="1"/>
    <col min="7" max="7" width="22.42578125" customWidth="1"/>
    <col min="8" max="8" width="19.7109375" customWidth="1"/>
    <col min="9" max="9" width="15.28515625" customWidth="1"/>
    <col min="10" max="10" width="17.7109375" customWidth="1"/>
    <col min="11" max="11" width="14.5703125" customWidth="1"/>
    <col min="12" max="12" width="21.85546875" customWidth="1"/>
    <col min="13" max="13" width="21.28515625" customWidth="1"/>
    <col min="15" max="15" width="15" customWidth="1"/>
  </cols>
  <sheetData>
    <row r="1" spans="1:17">
      <c r="A1" s="128"/>
      <c r="B1" s="128"/>
      <c r="C1" s="128"/>
      <c r="D1" s="128"/>
      <c r="E1" s="128"/>
      <c r="F1" s="128"/>
      <c r="G1" s="9"/>
      <c r="H1" s="9"/>
      <c r="I1" s="9"/>
      <c r="J1" s="9"/>
      <c r="K1" s="9"/>
      <c r="L1" s="9"/>
      <c r="M1" s="9"/>
      <c r="N1" s="9"/>
    </row>
    <row r="2" spans="1:17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7" ht="15.75">
      <c r="A3" s="129" t="s">
        <v>57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9"/>
    </row>
    <row r="4" spans="1:17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7">
      <c r="A5" s="28"/>
      <c r="B5" s="127">
        <v>2000</v>
      </c>
      <c r="C5" s="127"/>
      <c r="D5" s="127"/>
      <c r="E5" s="127"/>
      <c r="F5" s="127"/>
      <c r="G5" s="9"/>
      <c r="H5" s="28"/>
      <c r="I5" s="127">
        <v>2014</v>
      </c>
      <c r="J5" s="127"/>
      <c r="K5" s="127"/>
      <c r="L5" s="127"/>
      <c r="M5" s="127"/>
      <c r="N5" s="9"/>
    </row>
    <row r="6" spans="1:17">
      <c r="A6" s="28"/>
      <c r="B6" s="34" t="s">
        <v>62</v>
      </c>
      <c r="C6" s="34" t="s">
        <v>61</v>
      </c>
      <c r="D6" s="34" t="s">
        <v>55</v>
      </c>
      <c r="E6" s="34" t="s">
        <v>59</v>
      </c>
      <c r="F6" s="34" t="s">
        <v>60</v>
      </c>
      <c r="G6" s="9"/>
      <c r="H6" s="28"/>
      <c r="I6" s="34" t="s">
        <v>58</v>
      </c>
      <c r="J6" s="34" t="s">
        <v>61</v>
      </c>
      <c r="K6" s="34" t="s">
        <v>55</v>
      </c>
      <c r="L6" s="34" t="s">
        <v>59</v>
      </c>
      <c r="M6" s="34" t="s">
        <v>60</v>
      </c>
      <c r="N6" s="9"/>
      <c r="O6" s="6"/>
      <c r="P6" s="33"/>
      <c r="Q6" s="33"/>
    </row>
    <row r="7" spans="1:17">
      <c r="A7" s="35" t="s">
        <v>43</v>
      </c>
      <c r="B7" s="29">
        <v>539.5258</v>
      </c>
      <c r="C7" s="29">
        <v>144.93199999999999</v>
      </c>
      <c r="D7" s="29">
        <v>2550</v>
      </c>
      <c r="E7" s="29">
        <f>D7/B7</f>
        <v>4.7263726776365464</v>
      </c>
      <c r="F7" s="29">
        <f>D7/C7</f>
        <v>17.594458090690807</v>
      </c>
      <c r="G7" s="9"/>
      <c r="H7" s="35" t="s">
        <v>43</v>
      </c>
      <c r="I7" s="29">
        <v>415.81</v>
      </c>
      <c r="J7" s="29">
        <v>197.87200000000001</v>
      </c>
      <c r="K7" s="29">
        <v>4878</v>
      </c>
      <c r="L7" s="29">
        <f>K7/I7</f>
        <v>11.731319593083379</v>
      </c>
      <c r="M7" s="29">
        <f>K7/J7</f>
        <v>24.652300477076089</v>
      </c>
      <c r="N7" s="9"/>
      <c r="O7" s="27"/>
      <c r="P7" s="6"/>
      <c r="Q7" s="6"/>
    </row>
    <row r="8" spans="1:17">
      <c r="A8" s="13" t="s">
        <v>44</v>
      </c>
      <c r="B8" s="12">
        <v>876.75</v>
      </c>
      <c r="C8" s="12">
        <v>107.84025</v>
      </c>
      <c r="D8" s="12">
        <v>1440</v>
      </c>
      <c r="E8" s="12">
        <f>D8/B8</f>
        <v>1.6424294268605646</v>
      </c>
      <c r="F8" s="12">
        <f>(D8/C8)</f>
        <v>13.353084771224102</v>
      </c>
      <c r="G8" s="9"/>
      <c r="H8" s="13" t="s">
        <v>44</v>
      </c>
      <c r="I8" s="12">
        <v>10224.102500000001</v>
      </c>
      <c r="J8" s="12">
        <v>4498.6050999999998</v>
      </c>
      <c r="K8" s="12">
        <v>85734</v>
      </c>
      <c r="L8" s="12">
        <f>K8/I8</f>
        <v>8.3854793122428095</v>
      </c>
      <c r="M8" s="12">
        <f>K8/J8</f>
        <v>19.057907527824572</v>
      </c>
      <c r="N8" s="9"/>
      <c r="O8" s="27"/>
      <c r="P8" s="6"/>
      <c r="Q8" s="6"/>
    </row>
    <row r="9" spans="1:17">
      <c r="A9" s="35" t="s">
        <v>45</v>
      </c>
      <c r="B9" s="29">
        <v>142.13329999999999</v>
      </c>
      <c r="C9" s="29">
        <v>22.146000000000001</v>
      </c>
      <c r="D9" s="29">
        <v>382</v>
      </c>
      <c r="E9" s="29">
        <f>D9/B9</f>
        <v>2.6876178910923763</v>
      </c>
      <c r="F9" s="29">
        <f>D9/C9</f>
        <v>17.24916463469701</v>
      </c>
      <c r="G9" s="9"/>
      <c r="H9" s="35" t="s">
        <v>45</v>
      </c>
      <c r="I9" s="29">
        <v>179.1917</v>
      </c>
      <c r="J9" s="29">
        <v>92.364000000000004</v>
      </c>
      <c r="K9" s="29">
        <v>1100</v>
      </c>
      <c r="L9" s="29">
        <f>K9/I9</f>
        <v>6.1386771820346588</v>
      </c>
      <c r="M9" s="29">
        <f>K9/J9</f>
        <v>11.909401931488459</v>
      </c>
      <c r="N9" s="9"/>
      <c r="O9" s="27"/>
      <c r="P9" s="6"/>
      <c r="Q9" s="6"/>
    </row>
    <row r="10" spans="1:17">
      <c r="A10" s="13" t="s">
        <v>46</v>
      </c>
      <c r="B10" s="12">
        <v>47.703800000000001</v>
      </c>
      <c r="C10" s="12">
        <v>8.1140000000000008</v>
      </c>
      <c r="D10" s="12">
        <v>60</v>
      </c>
      <c r="E10" s="12">
        <f>D10/B10</f>
        <v>1.2577614361958587</v>
      </c>
      <c r="F10" s="12">
        <f>D10/C10</f>
        <v>7.3946265713581454</v>
      </c>
      <c r="G10" s="9"/>
      <c r="H10" s="13" t="s">
        <v>46</v>
      </c>
      <c r="I10" s="12">
        <v>53.654000000000003</v>
      </c>
      <c r="J10" s="12">
        <v>20.488</v>
      </c>
      <c r="K10" s="12">
        <v>73</v>
      </c>
      <c r="L10" s="12">
        <f>K10/I10</f>
        <v>1.3605695754277407</v>
      </c>
      <c r="M10" s="12">
        <f>K10/J10</f>
        <v>3.5630613041780554</v>
      </c>
      <c r="N10" s="9"/>
      <c r="O10" s="27"/>
      <c r="P10" s="6"/>
      <c r="Q10" s="6"/>
    </row>
    <row r="11" spans="1:17">
      <c r="A11" s="35" t="s">
        <v>47</v>
      </c>
      <c r="B11" s="29">
        <v>28.129200000000001</v>
      </c>
      <c r="C11" s="29">
        <v>7.3010000000000002</v>
      </c>
      <c r="D11" s="29">
        <v>39.159999999999997</v>
      </c>
      <c r="E11" s="29">
        <f>D11/B11</f>
        <v>1.3921476615047708</v>
      </c>
      <c r="F11" s="29">
        <f>D11/C11</f>
        <v>5.36364881523079</v>
      </c>
      <c r="G11" s="9"/>
      <c r="H11" s="35" t="s">
        <v>47</v>
      </c>
      <c r="I11" s="29">
        <v>38.3782</v>
      </c>
      <c r="J11" s="29">
        <v>21.279</v>
      </c>
      <c r="K11" s="29">
        <v>314.95</v>
      </c>
      <c r="L11" s="29">
        <f>K11/I11</f>
        <v>8.2064818047745849</v>
      </c>
      <c r="M11" s="29">
        <f>K11/J11</f>
        <v>14.800977489543682</v>
      </c>
      <c r="N11" s="9"/>
      <c r="O11" s="27"/>
      <c r="P11" s="6"/>
      <c r="Q11" s="6"/>
    </row>
    <row r="12" spans="1:17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7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9"/>
    </row>
    <row r="14" spans="1:17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7" ht="15.75">
      <c r="A15" s="126" t="s">
        <v>54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9"/>
    </row>
    <row r="16" spans="1:17" ht="16.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>
      <c r="A17" s="28"/>
      <c r="B17" s="127">
        <v>2000</v>
      </c>
      <c r="C17" s="127"/>
      <c r="D17" s="127"/>
      <c r="E17" s="9"/>
      <c r="F17" s="28"/>
      <c r="G17" s="127">
        <v>2014</v>
      </c>
      <c r="H17" s="127"/>
      <c r="I17" s="127"/>
      <c r="J17" s="9"/>
      <c r="K17" s="9"/>
      <c r="L17" s="9"/>
      <c r="M17" s="9"/>
      <c r="N17" s="9"/>
    </row>
    <row r="18" spans="1:14">
      <c r="A18" s="28"/>
      <c r="B18" s="35" t="s">
        <v>50</v>
      </c>
      <c r="C18" s="17" t="s">
        <v>55</v>
      </c>
      <c r="D18" s="35" t="s">
        <v>56</v>
      </c>
      <c r="E18" s="9"/>
      <c r="F18" s="28"/>
      <c r="G18" s="34" t="s">
        <v>50</v>
      </c>
      <c r="H18" s="34" t="s">
        <v>55</v>
      </c>
      <c r="I18" s="35" t="s">
        <v>56</v>
      </c>
      <c r="J18" s="9"/>
      <c r="K18" s="9"/>
      <c r="L18" s="9"/>
      <c r="M18" s="9"/>
      <c r="N18" s="9"/>
    </row>
    <row r="19" spans="1:14">
      <c r="A19" s="35" t="s">
        <v>43</v>
      </c>
      <c r="B19" s="36">
        <v>0.26900000000000002</v>
      </c>
      <c r="C19" s="15">
        <v>0.55000000000000004</v>
      </c>
      <c r="D19" s="29">
        <f>C19/B19</f>
        <v>2.0446096654275094</v>
      </c>
      <c r="E19" s="9"/>
      <c r="F19" s="35" t="s">
        <v>43</v>
      </c>
      <c r="G19" s="36">
        <v>0.47599999999999998</v>
      </c>
      <c r="H19" s="22">
        <v>1.3</v>
      </c>
      <c r="I19" s="29">
        <f>H19/G19</f>
        <v>2.73109243697479</v>
      </c>
      <c r="J19" s="9"/>
      <c r="K19" s="9"/>
      <c r="L19" s="9"/>
      <c r="M19" s="9"/>
      <c r="N19" s="9"/>
    </row>
    <row r="20" spans="1:14">
      <c r="A20" s="13" t="s">
        <v>44</v>
      </c>
      <c r="B20" s="37">
        <v>0.21299999999999999</v>
      </c>
      <c r="C20" s="11">
        <v>0.55000000000000004</v>
      </c>
      <c r="D20" s="12">
        <f>C20/B20</f>
        <v>2.5821596244131459</v>
      </c>
      <c r="E20" s="9"/>
      <c r="F20" s="13" t="s">
        <v>44</v>
      </c>
      <c r="G20" s="37">
        <v>0.44</v>
      </c>
      <c r="H20" s="25">
        <v>1.06</v>
      </c>
      <c r="I20" s="12">
        <f>H20/G20</f>
        <v>2.4090909090909092</v>
      </c>
      <c r="J20" s="9"/>
      <c r="K20" s="9"/>
      <c r="L20" s="9"/>
      <c r="M20" s="9"/>
      <c r="N20" s="9"/>
    </row>
    <row r="21" spans="1:14">
      <c r="A21" s="35" t="s">
        <v>45</v>
      </c>
      <c r="B21" s="36">
        <v>0.156</v>
      </c>
      <c r="C21" s="15">
        <v>0.36</v>
      </c>
      <c r="D21" s="29">
        <f>C21/B21</f>
        <v>2.3076923076923075</v>
      </c>
      <c r="E21" s="9"/>
      <c r="F21" s="35" t="s">
        <v>45</v>
      </c>
      <c r="G21" s="36">
        <v>0.51500000000000001</v>
      </c>
      <c r="H21" s="15">
        <v>0.81</v>
      </c>
      <c r="I21" s="29">
        <f>H21/G21</f>
        <v>1.5728155339805825</v>
      </c>
      <c r="J21" s="9"/>
      <c r="K21" s="9"/>
      <c r="L21" s="9"/>
      <c r="M21" s="9"/>
      <c r="N21" s="9"/>
    </row>
    <row r="22" spans="1:14">
      <c r="A22" s="13" t="s">
        <v>46</v>
      </c>
      <c r="B22" s="37">
        <v>0.17</v>
      </c>
      <c r="C22" s="11">
        <v>0.44</v>
      </c>
      <c r="D22" s="12">
        <f>C22/B22</f>
        <v>2.5882352941176467</v>
      </c>
      <c r="E22" s="9"/>
      <c r="F22" s="13" t="s">
        <v>46</v>
      </c>
      <c r="G22" s="37">
        <v>0.38200000000000001</v>
      </c>
      <c r="H22" s="11">
        <v>0.94</v>
      </c>
      <c r="I22" s="12">
        <f>H22/G22</f>
        <v>2.4607329842931938</v>
      </c>
      <c r="J22" s="9"/>
      <c r="K22" s="9"/>
      <c r="L22" s="9"/>
      <c r="M22" s="9"/>
      <c r="N22" s="9"/>
    </row>
    <row r="23" spans="1:14">
      <c r="A23" s="35" t="s">
        <v>47</v>
      </c>
      <c r="B23" s="36">
        <v>0.26</v>
      </c>
      <c r="C23" s="15">
        <v>0.33</v>
      </c>
      <c r="D23" s="29">
        <f>C23/B23</f>
        <v>1.2692307692307692</v>
      </c>
      <c r="E23" s="9"/>
      <c r="F23" s="35" t="s">
        <v>47</v>
      </c>
      <c r="G23" s="36">
        <v>0.55400000000000005</v>
      </c>
      <c r="H23" s="15">
        <v>0.81</v>
      </c>
      <c r="I23" s="29">
        <f>H23/G23</f>
        <v>1.4620938628158844</v>
      </c>
      <c r="J23" s="9"/>
      <c r="K23" s="9"/>
      <c r="L23" s="9"/>
      <c r="M23" s="9"/>
      <c r="N23" s="9"/>
    </row>
    <row r="24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</sheetData>
  <mergeCells count="8">
    <mergeCell ref="A15:M15"/>
    <mergeCell ref="B17:D17"/>
    <mergeCell ref="G17:I17"/>
    <mergeCell ref="A1:F1"/>
    <mergeCell ref="B5:F5"/>
    <mergeCell ref="I5:M5"/>
    <mergeCell ref="A3:M3"/>
    <mergeCell ref="A13:M1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03"/>
  <sheetViews>
    <sheetView topLeftCell="A10" zoomScaleNormal="100" workbookViewId="0">
      <selection activeCell="D29" sqref="D29"/>
    </sheetView>
  </sheetViews>
  <sheetFormatPr defaultRowHeight="15"/>
  <cols>
    <col min="1" max="1" width="20.7109375" customWidth="1"/>
    <col min="2" max="2" width="32.5703125" customWidth="1"/>
    <col min="3" max="3" width="35.42578125" customWidth="1"/>
    <col min="4" max="4" width="37.42578125" customWidth="1"/>
    <col min="5" max="5" width="29.7109375" customWidth="1"/>
    <col min="6" max="6" width="17" customWidth="1"/>
    <col min="8" max="8" width="9.5703125" customWidth="1"/>
    <col min="9" max="9" width="12.85546875" customWidth="1"/>
    <col min="21" max="21" width="10.7109375" style="1" customWidth="1"/>
  </cols>
  <sheetData>
    <row r="1" spans="1:21" s="6" customFormat="1">
      <c r="A1" s="134"/>
      <c r="B1" s="134"/>
      <c r="C1" s="134"/>
      <c r="D1" s="134"/>
      <c r="E1" s="134"/>
      <c r="F1" s="134"/>
      <c r="U1" s="27"/>
    </row>
    <row r="2" spans="1:21" s="6" customFormat="1">
      <c r="A2" s="134"/>
      <c r="B2" s="134"/>
      <c r="C2" s="134"/>
      <c r="D2" s="134"/>
      <c r="E2" s="134"/>
      <c r="F2" s="134"/>
      <c r="U2" s="27"/>
    </row>
    <row r="3" spans="1:21" s="6" customFormat="1">
      <c r="A3" s="134"/>
      <c r="B3" s="134"/>
      <c r="C3" s="134"/>
      <c r="D3" s="134"/>
      <c r="E3" s="134"/>
      <c r="F3" s="134"/>
      <c r="U3" s="27"/>
    </row>
    <row r="4" spans="1:21" s="6" customFormat="1">
      <c r="A4" s="134"/>
      <c r="B4" s="134"/>
      <c r="C4" s="134"/>
      <c r="D4" s="134"/>
      <c r="E4" s="134"/>
      <c r="F4" s="134"/>
      <c r="U4" s="27"/>
    </row>
    <row r="5" spans="1:21" s="6" customFormat="1">
      <c r="A5" s="134"/>
      <c r="B5" s="134"/>
      <c r="C5" s="134"/>
      <c r="D5" s="134"/>
      <c r="E5" s="134"/>
      <c r="F5" s="134"/>
      <c r="U5" s="27"/>
    </row>
    <row r="6" spans="1:21" s="6" customFormat="1">
      <c r="A6" s="134"/>
      <c r="B6" s="134"/>
      <c r="C6" s="134"/>
      <c r="D6" s="134"/>
      <c r="E6" s="134"/>
      <c r="F6" s="134"/>
      <c r="U6" s="27"/>
    </row>
    <row r="7" spans="1:21" s="6" customFormat="1">
      <c r="A7" s="48"/>
      <c r="B7" s="48"/>
      <c r="C7" s="48"/>
      <c r="D7" s="48"/>
      <c r="E7" s="48"/>
      <c r="F7" s="48"/>
      <c r="U7" s="27"/>
    </row>
    <row r="8" spans="1:21" ht="15.75" thickBot="1"/>
    <row r="9" spans="1:21" ht="19.5" thickBot="1">
      <c r="A9" s="143" t="s">
        <v>48</v>
      </c>
      <c r="B9" s="144"/>
      <c r="C9" s="144"/>
      <c r="D9" s="144"/>
      <c r="E9" s="144"/>
      <c r="F9" s="145"/>
      <c r="H9" s="68"/>
      <c r="I9" s="68"/>
    </row>
    <row r="10" spans="1:21" s="14" customFormat="1" ht="15.75" thickBot="1">
      <c r="H10" s="19"/>
      <c r="I10" s="19"/>
      <c r="U10" s="18"/>
    </row>
    <row r="11" spans="1:21" s="14" customFormat="1">
      <c r="A11" s="50">
        <v>2000</v>
      </c>
      <c r="B11" s="51" t="s">
        <v>71</v>
      </c>
      <c r="C11" s="51" t="s">
        <v>32</v>
      </c>
      <c r="D11" s="52" t="s">
        <v>37</v>
      </c>
      <c r="E11" s="51" t="s">
        <v>42</v>
      </c>
      <c r="F11" s="59" t="s">
        <v>41</v>
      </c>
      <c r="G11" s="31"/>
      <c r="H11" s="19"/>
      <c r="I11" s="19"/>
      <c r="U11" s="18"/>
    </row>
    <row r="12" spans="1:21" s="14" customFormat="1">
      <c r="A12" s="54" t="s">
        <v>5</v>
      </c>
      <c r="B12" s="21">
        <v>-1.5543278789999999</v>
      </c>
      <c r="C12" s="21">
        <v>-0.76</v>
      </c>
      <c r="D12" s="21">
        <v>0.37146899</v>
      </c>
      <c r="E12" s="21">
        <v>1.73</v>
      </c>
      <c r="F12" s="55">
        <f>B12+C12+D12+E12</f>
        <v>-0.21285888900000005</v>
      </c>
      <c r="G12" s="18"/>
      <c r="H12" s="19"/>
      <c r="I12" s="19"/>
      <c r="U12" s="18"/>
    </row>
    <row r="13" spans="1:21" s="14" customFormat="1">
      <c r="A13" s="60" t="s">
        <v>6</v>
      </c>
      <c r="B13" s="61">
        <v>-2.453002557</v>
      </c>
      <c r="C13" s="61">
        <v>-0.98414365999999998</v>
      </c>
      <c r="D13" s="61">
        <v>1.5972273100000001</v>
      </c>
      <c r="E13" s="61">
        <v>0.38647867899999999</v>
      </c>
      <c r="F13" s="62">
        <f>B13+C13+D13+E13</f>
        <v>-1.4534402279999998</v>
      </c>
      <c r="G13" s="18"/>
      <c r="H13" s="19"/>
      <c r="I13" s="19"/>
      <c r="U13" s="18"/>
    </row>
    <row r="14" spans="1:21" s="14" customFormat="1">
      <c r="A14" s="54" t="s">
        <v>7</v>
      </c>
      <c r="B14" s="21">
        <v>2.849293598</v>
      </c>
      <c r="C14" s="21">
        <v>-1.18</v>
      </c>
      <c r="D14" s="21">
        <v>-0.03</v>
      </c>
      <c r="E14" s="21">
        <v>-2.2385260090000001</v>
      </c>
      <c r="F14" s="55">
        <f>B14+C14+D14+E14</f>
        <v>-0.59923241100000002</v>
      </c>
      <c r="G14" s="18"/>
      <c r="H14" s="19"/>
      <c r="I14" s="19"/>
      <c r="U14" s="18"/>
    </row>
    <row r="15" spans="1:21" s="14" customFormat="1">
      <c r="A15" s="60" t="s">
        <v>8</v>
      </c>
      <c r="B15" s="61">
        <v>-2.1803787560000001</v>
      </c>
      <c r="C15" s="61">
        <v>6.7413000000000001E-2</v>
      </c>
      <c r="D15" s="61">
        <v>-1.80020191</v>
      </c>
      <c r="E15" s="61">
        <v>1.75</v>
      </c>
      <c r="F15" s="62">
        <f>B15+C15+D15+E15</f>
        <v>-2.1631676659999997</v>
      </c>
      <c r="G15" s="18"/>
      <c r="H15" s="19"/>
      <c r="I15" s="19"/>
      <c r="U15" s="18"/>
    </row>
    <row r="16" spans="1:21" s="14" customFormat="1" ht="15.75" thickBot="1">
      <c r="A16" s="56" t="s">
        <v>9</v>
      </c>
      <c r="B16" s="57">
        <v>3.3384155940000002</v>
      </c>
      <c r="C16" s="57">
        <v>2.85</v>
      </c>
      <c r="D16" s="57">
        <v>-0.13423100399999999</v>
      </c>
      <c r="E16" s="57">
        <v>-1.6269935010000001</v>
      </c>
      <c r="F16" s="58">
        <f>B16+C16+D16+E16</f>
        <v>4.4271910889999999</v>
      </c>
      <c r="G16" s="18"/>
      <c r="H16" s="19"/>
      <c r="I16" s="19"/>
      <c r="U16" s="18"/>
    </row>
    <row r="17" spans="1:21" s="14" customFormat="1" ht="15.75" thickBot="1">
      <c r="G17" s="18"/>
      <c r="H17" s="19"/>
      <c r="I17" s="19"/>
      <c r="U17" s="18"/>
    </row>
    <row r="18" spans="1:21" s="14" customFormat="1">
      <c r="A18" s="50">
        <v>2014</v>
      </c>
      <c r="B18" s="51" t="s">
        <v>71</v>
      </c>
      <c r="C18" s="51" t="s">
        <v>32</v>
      </c>
      <c r="D18" s="52" t="s">
        <v>37</v>
      </c>
      <c r="E18" s="51" t="s">
        <v>42</v>
      </c>
      <c r="F18" s="53" t="s">
        <v>41</v>
      </c>
      <c r="G18" s="31"/>
      <c r="H18" s="19"/>
      <c r="I18" s="19"/>
      <c r="U18" s="18"/>
    </row>
    <row r="19" spans="1:21" s="14" customFormat="1">
      <c r="A19" s="54" t="s">
        <v>5</v>
      </c>
      <c r="B19" s="21">
        <v>-1.46</v>
      </c>
      <c r="C19" s="21">
        <v>-2.2999999999999998</v>
      </c>
      <c r="D19" s="21">
        <v>-0.54028555700000003</v>
      </c>
      <c r="E19" s="21">
        <v>1.22</v>
      </c>
      <c r="F19" s="55">
        <f>B19+C19+D19+E19</f>
        <v>-3.0802855569999998</v>
      </c>
      <c r="H19" s="19"/>
      <c r="I19" s="19"/>
      <c r="U19" s="18"/>
    </row>
    <row r="20" spans="1:21" s="14" customFormat="1">
      <c r="A20" s="60" t="s">
        <v>6</v>
      </c>
      <c r="B20" s="61">
        <v>-2.5256747800000001</v>
      </c>
      <c r="C20" s="61">
        <v>-1.03</v>
      </c>
      <c r="D20" s="61">
        <v>0.16996576299999999</v>
      </c>
      <c r="E20" s="61">
        <v>0.85</v>
      </c>
      <c r="F20" s="62">
        <f>B20+C20+D20+E20</f>
        <v>-2.5357090170000003</v>
      </c>
      <c r="H20" s="19"/>
      <c r="I20" s="19"/>
      <c r="U20" s="18"/>
    </row>
    <row r="21" spans="1:21" s="14" customFormat="1">
      <c r="A21" s="54" t="s">
        <v>7</v>
      </c>
      <c r="B21" s="21">
        <v>2.74</v>
      </c>
      <c r="C21" s="21">
        <v>1.34</v>
      </c>
      <c r="D21" s="21">
        <v>0.42</v>
      </c>
      <c r="E21" s="21">
        <v>-2.72</v>
      </c>
      <c r="F21" s="55">
        <f>B21+C21+D21+E21</f>
        <v>1.7799999999999998</v>
      </c>
      <c r="H21" s="19"/>
      <c r="I21" s="19"/>
      <c r="U21" s="18"/>
    </row>
    <row r="22" spans="1:21" s="14" customFormat="1">
      <c r="A22" s="60" t="s">
        <v>8</v>
      </c>
      <c r="B22" s="61">
        <v>-1.6143696199999999</v>
      </c>
      <c r="C22" s="61">
        <v>0.84</v>
      </c>
      <c r="D22" s="61">
        <v>2.1703065000000001E-2</v>
      </c>
      <c r="E22" s="61">
        <v>1.94</v>
      </c>
      <c r="F22" s="62">
        <f>B22+C22+D22+E22</f>
        <v>1.1873334449999999</v>
      </c>
      <c r="H22" s="19"/>
      <c r="I22" s="19"/>
      <c r="U22" s="18"/>
    </row>
    <row r="23" spans="1:21" s="14" customFormat="1" ht="15.75" thickBot="1">
      <c r="A23" s="56" t="s">
        <v>9</v>
      </c>
      <c r="B23" s="57">
        <v>2.8633899999999999</v>
      </c>
      <c r="C23" s="57">
        <v>1.1599999999999999</v>
      </c>
      <c r="D23" s="57">
        <v>-7.4349603E-2</v>
      </c>
      <c r="E23" s="57">
        <v>-1.2848013709999999</v>
      </c>
      <c r="F23" s="58">
        <f>B23+C23+D23+E23</f>
        <v>2.6642390260000002</v>
      </c>
      <c r="H23" s="19"/>
      <c r="I23" s="19"/>
      <c r="U23" s="18"/>
    </row>
    <row r="24" spans="1:21" s="14" customFormat="1" ht="15.75" thickBot="1">
      <c r="H24" s="19"/>
      <c r="I24" s="19"/>
      <c r="U24" s="18"/>
    </row>
    <row r="25" spans="1:21" s="14" customFormat="1">
      <c r="A25" s="50" t="s">
        <v>49</v>
      </c>
      <c r="B25" s="51" t="s">
        <v>71</v>
      </c>
      <c r="C25" s="51" t="s">
        <v>32</v>
      </c>
      <c r="D25" s="52" t="s">
        <v>37</v>
      </c>
      <c r="E25" s="51" t="s">
        <v>42</v>
      </c>
      <c r="F25" s="59" t="s">
        <v>41</v>
      </c>
      <c r="H25" s="19"/>
      <c r="I25" s="19"/>
      <c r="U25" s="18"/>
    </row>
    <row r="26" spans="1:21" s="14" customFormat="1">
      <c r="A26" s="54" t="s">
        <v>5</v>
      </c>
      <c r="B26" s="21">
        <f t="shared" ref="B26:E30" si="0">B19-B12</f>
        <v>9.4327878999999948E-2</v>
      </c>
      <c r="C26" s="21">
        <f>C19-C12</f>
        <v>-1.5399999999999998</v>
      </c>
      <c r="D26" s="21">
        <f t="shared" si="0"/>
        <v>-0.91175454700000003</v>
      </c>
      <c r="E26" s="21">
        <f t="shared" si="0"/>
        <v>-0.51</v>
      </c>
      <c r="F26" s="55">
        <f t="shared" ref="F26:F31" si="1">B26+C26+D26+E26</f>
        <v>-2.8674266680000002</v>
      </c>
      <c r="H26" s="19"/>
      <c r="I26" s="19"/>
      <c r="U26" s="18"/>
    </row>
    <row r="27" spans="1:21" s="14" customFormat="1">
      <c r="A27" s="60" t="s">
        <v>6</v>
      </c>
      <c r="B27" s="61">
        <f t="shared" si="0"/>
        <v>-7.2672223000000091E-2</v>
      </c>
      <c r="C27" s="61">
        <f>C20-C13</f>
        <v>-4.5856340000000051E-2</v>
      </c>
      <c r="D27" s="61">
        <f t="shared" si="0"/>
        <v>-1.4272615470000001</v>
      </c>
      <c r="E27" s="61">
        <f t="shared" si="0"/>
        <v>0.46352132099999999</v>
      </c>
      <c r="F27" s="63">
        <f t="shared" si="1"/>
        <v>-1.0822687890000002</v>
      </c>
      <c r="H27" s="19"/>
      <c r="I27" s="19"/>
      <c r="U27" s="18"/>
    </row>
    <row r="28" spans="1:21" s="14" customFormat="1">
      <c r="A28" s="54" t="s">
        <v>7</v>
      </c>
      <c r="B28" s="21">
        <f t="shared" si="0"/>
        <v>-0.10929359799999983</v>
      </c>
      <c r="C28" s="21">
        <f>C21-C14</f>
        <v>2.52</v>
      </c>
      <c r="D28" s="21">
        <f t="shared" si="0"/>
        <v>0.44999999999999996</v>
      </c>
      <c r="E28" s="21">
        <f t="shared" si="0"/>
        <v>-0.4814739910000001</v>
      </c>
      <c r="F28" s="55">
        <f t="shared" si="1"/>
        <v>2.3792324109999998</v>
      </c>
      <c r="H28" s="19"/>
      <c r="I28" s="19"/>
      <c r="U28" s="18"/>
    </row>
    <row r="29" spans="1:21" s="14" customFormat="1">
      <c r="A29" s="60" t="s">
        <v>8</v>
      </c>
      <c r="B29" s="61">
        <f t="shared" si="0"/>
        <v>0.56600913600000013</v>
      </c>
      <c r="C29" s="61">
        <f>C22-C15</f>
        <v>0.77258699999999991</v>
      </c>
      <c r="D29" s="61">
        <f t="shared" si="0"/>
        <v>1.821904975</v>
      </c>
      <c r="E29" s="61">
        <f t="shared" si="0"/>
        <v>0.18999999999999995</v>
      </c>
      <c r="F29" s="62">
        <f t="shared" si="1"/>
        <v>3.3505011110000003</v>
      </c>
      <c r="H29" s="19"/>
      <c r="I29" s="19"/>
      <c r="U29" s="18"/>
    </row>
    <row r="30" spans="1:21" s="14" customFormat="1">
      <c r="A30" s="80" t="s">
        <v>9</v>
      </c>
      <c r="B30" s="81">
        <f t="shared" si="0"/>
        <v>-0.47502559400000033</v>
      </c>
      <c r="C30" s="81">
        <f>C23-C16</f>
        <v>-1.6900000000000002</v>
      </c>
      <c r="D30" s="81">
        <f t="shared" si="0"/>
        <v>5.9881400999999987E-2</v>
      </c>
      <c r="E30" s="81">
        <f t="shared" si="0"/>
        <v>0.34219213000000015</v>
      </c>
      <c r="F30" s="82">
        <f t="shared" si="1"/>
        <v>-1.762952063</v>
      </c>
      <c r="H30" s="19"/>
      <c r="I30" s="19"/>
      <c r="U30" s="18"/>
    </row>
    <row r="31" spans="1:21" s="14" customFormat="1" ht="60" customHeight="1">
      <c r="A31" s="83"/>
      <c r="B31" s="84">
        <f>B26+B27+B28+B29+B30</f>
        <v>3.3455999999998376E-3</v>
      </c>
      <c r="C31" s="84">
        <f>C30+C29+C28+C27+C26</f>
        <v>1.6730659999999897E-2</v>
      </c>
      <c r="D31" s="84">
        <f>D30+D29+D28+D27+D26</f>
        <v>-7.2297179999999406E-3</v>
      </c>
      <c r="E31" s="84">
        <f>E30+E29+E28+E27+E26</f>
        <v>4.2394599999999727E-3</v>
      </c>
      <c r="F31" s="85">
        <f t="shared" si="1"/>
        <v>1.7086001999999767E-2</v>
      </c>
      <c r="U31" s="18"/>
    </row>
    <row r="32" spans="1:21" s="14" customFormat="1" ht="24" customHeight="1" thickBot="1">
      <c r="A32" s="135" t="s">
        <v>67</v>
      </c>
      <c r="B32" s="136"/>
      <c r="C32" s="136"/>
      <c r="D32" s="136"/>
      <c r="E32" s="136"/>
      <c r="F32" s="137"/>
      <c r="U32" s="18"/>
    </row>
    <row r="33" spans="1:21" s="14" customFormat="1">
      <c r="A33" s="138" t="s">
        <v>0</v>
      </c>
      <c r="B33" s="140" t="s">
        <v>38</v>
      </c>
      <c r="C33" s="140"/>
      <c r="D33" s="141" t="s">
        <v>28</v>
      </c>
      <c r="F33" s="19"/>
      <c r="U33" s="18"/>
    </row>
    <row r="34" spans="1:21" s="14" customFormat="1">
      <c r="A34" s="139"/>
      <c r="B34" s="49" t="s">
        <v>39</v>
      </c>
      <c r="C34" s="49" t="s">
        <v>40</v>
      </c>
      <c r="D34" s="142"/>
      <c r="E34" s="19"/>
      <c r="U34" s="18"/>
    </row>
    <row r="35" spans="1:21" s="14" customFormat="1">
      <c r="A35" s="30" t="s">
        <v>5</v>
      </c>
      <c r="B35" s="21">
        <v>-0.212858889</v>
      </c>
      <c r="C35" s="21">
        <v>-3.0802855569999998</v>
      </c>
      <c r="D35" s="16">
        <f>C35-B35</f>
        <v>-2.8674266679999998</v>
      </c>
      <c r="E35" s="32"/>
      <c r="U35" s="18"/>
    </row>
    <row r="36" spans="1:21" s="14" customFormat="1">
      <c r="A36" s="64" t="s">
        <v>6</v>
      </c>
      <c r="B36" s="61">
        <v>-1.4534402280000001</v>
      </c>
      <c r="C36" s="61">
        <v>-2.5357090169999998</v>
      </c>
      <c r="D36" s="65">
        <f>C36-B36</f>
        <v>-1.0822687889999998</v>
      </c>
      <c r="E36" s="32"/>
      <c r="U36" s="18"/>
    </row>
    <row r="37" spans="1:21" s="14" customFormat="1">
      <c r="A37" s="30" t="s">
        <v>7</v>
      </c>
      <c r="B37" s="21">
        <v>-0.59923241100000002</v>
      </c>
      <c r="C37" s="21">
        <v>1.78</v>
      </c>
      <c r="D37" s="16">
        <f>C37-B37</f>
        <v>2.3792324110000003</v>
      </c>
      <c r="E37" s="32"/>
      <c r="U37" s="18"/>
    </row>
    <row r="38" spans="1:21" s="14" customFormat="1">
      <c r="A38" s="64" t="s">
        <v>8</v>
      </c>
      <c r="B38" s="61">
        <v>-2.1631676660000001</v>
      </c>
      <c r="C38" s="61">
        <v>1.1873334449999999</v>
      </c>
      <c r="D38" s="65">
        <f>C38-B38</f>
        <v>3.3505011109999998</v>
      </c>
      <c r="E38" s="32"/>
      <c r="U38" s="18"/>
    </row>
    <row r="39" spans="1:21" s="14" customFormat="1">
      <c r="A39" s="30" t="s">
        <v>9</v>
      </c>
      <c r="B39" s="21">
        <v>4.4271910889999999</v>
      </c>
      <c r="C39" s="21">
        <v>2.6642390260000002</v>
      </c>
      <c r="D39" s="16">
        <f>C39-B39</f>
        <v>-1.7629520629999997</v>
      </c>
      <c r="E39" s="32"/>
      <c r="U39" s="18"/>
    </row>
    <row r="40" spans="1:21" s="14" customFormat="1">
      <c r="A40" s="66" t="s">
        <v>51</v>
      </c>
      <c r="B40" s="67">
        <f>B35+B36+B37+B38+B39</f>
        <v>-1.5081050000000928E-3</v>
      </c>
      <c r="C40" s="67">
        <f>C35+C36+C37+C38+C39</f>
        <v>1.5577897000000451E-2</v>
      </c>
      <c r="D40" s="67">
        <f>D35+D36+D37+D38+D39</f>
        <v>1.7086002000000544E-2</v>
      </c>
      <c r="U40" s="18"/>
    </row>
    <row r="41" spans="1:21" s="14" customFormat="1">
      <c r="U41" s="18"/>
    </row>
    <row r="42" spans="1:21" s="14" customFormat="1" ht="15.75" thickBot="1">
      <c r="U42" s="18"/>
    </row>
    <row r="43" spans="1:21" ht="15.75" thickBot="1">
      <c r="A43" s="131" t="s">
        <v>72</v>
      </c>
      <c r="B43" s="132"/>
      <c r="C43" s="132"/>
      <c r="D43" s="133"/>
    </row>
    <row r="51" spans="7:21">
      <c r="G51" s="8"/>
    </row>
    <row r="52" spans="7:21">
      <c r="U52" s="7"/>
    </row>
    <row r="64" spans="7:21" ht="15.75" thickBot="1"/>
    <row r="65" spans="1:21" ht="15.75" thickBot="1">
      <c r="A65" s="131" t="s">
        <v>73</v>
      </c>
      <c r="B65" s="132"/>
      <c r="C65" s="132"/>
      <c r="D65" s="133"/>
    </row>
    <row r="73" spans="1:21">
      <c r="U73" s="1">
        <v>2000</v>
      </c>
    </row>
    <row r="84" spans="1:4" ht="15.75" thickBot="1"/>
    <row r="85" spans="1:4" ht="15.75" thickBot="1">
      <c r="A85" s="131" t="s">
        <v>74</v>
      </c>
      <c r="B85" s="132"/>
      <c r="C85" s="132"/>
      <c r="D85" s="133"/>
    </row>
    <row r="102" spans="1:4" ht="15.75" thickBot="1"/>
    <row r="103" spans="1:4" ht="15.75" thickBot="1">
      <c r="A103" s="131" t="s">
        <v>75</v>
      </c>
      <c r="B103" s="132"/>
      <c r="C103" s="132"/>
      <c r="D103" s="133"/>
    </row>
  </sheetData>
  <mergeCells count="10">
    <mergeCell ref="A43:D43"/>
    <mergeCell ref="A65:D65"/>
    <mergeCell ref="A85:D85"/>
    <mergeCell ref="A103:D103"/>
    <mergeCell ref="A1:F6"/>
    <mergeCell ref="A32:F32"/>
    <mergeCell ref="A33:A34"/>
    <mergeCell ref="B33:C33"/>
    <mergeCell ref="D33:D34"/>
    <mergeCell ref="A9:F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Index 2000</vt:lpstr>
      <vt:lpstr>Index 2014</vt:lpstr>
      <vt:lpstr>PPP Conversion</vt:lpstr>
      <vt:lpstr>Total Index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Newman2</cp:lastModifiedBy>
  <dcterms:created xsi:type="dcterms:W3CDTF">2017-08-18T17:07:02Z</dcterms:created>
  <dcterms:modified xsi:type="dcterms:W3CDTF">2017-09-12T15:01:58Z</dcterms:modified>
</cp:coreProperties>
</file>